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080" windowWidth="15120" windowHeight="6396" activeTab="3"/>
  </bookViews>
  <sheets>
    <sheet name="Приложение 1" sheetId="1" r:id="rId1"/>
    <sheet name="Приложение 2" sheetId="2" r:id="rId2"/>
    <sheet name="Приложение 5" sheetId="3" r:id="rId3"/>
    <sheet name="приложение 6" sheetId="4" r:id="rId4"/>
  </sheets>
  <externalReferences>
    <externalReference r:id="rId7"/>
    <externalReference r:id="rId8"/>
  </externalReferences>
  <definedNames>
    <definedName name="_xlnm.Print_Area" localSheetId="1">'Приложение 2'!$A$1:$I$125</definedName>
    <definedName name="_xlnm.Print_Area" localSheetId="3">'приложение 6'!$A$1:$J$70</definedName>
  </definedNames>
  <calcPr fullCalcOnLoad="1"/>
</workbook>
</file>

<file path=xl/sharedStrings.xml><?xml version="1.0" encoding="utf-8"?>
<sst xmlns="http://schemas.openxmlformats.org/spreadsheetml/2006/main" count="1655" uniqueCount="499">
  <si>
    <t>Ответственный исполнитель, соисполнители</t>
  </si>
  <si>
    <t>10</t>
  </si>
  <si>
    <t>11</t>
  </si>
  <si>
    <t>12</t>
  </si>
  <si>
    <t>14</t>
  </si>
  <si>
    <t>15</t>
  </si>
  <si>
    <t>1</t>
  </si>
  <si>
    <t>4</t>
  </si>
  <si>
    <t>Управление жилищно-коммунального хозяйства</t>
  </si>
  <si>
    <t>Проведение собраний собственников помещений в многоквартирных домах для решения вопроса о способе управления домом</t>
  </si>
  <si>
    <t>Проведение общих собраний собственников помещений в многоквартирном доме в целях избрания Совета многоквартирного дома</t>
  </si>
  <si>
    <t>Представление интересов собственника муниципальных помещений на общих собраниях собственников помещений в многоквартирных домах</t>
  </si>
  <si>
    <t>Проведение конкурса по отбору управляющей организации для управления многоквартирным домом, в соответствии с постановлением Правительства Российской Федерации от 6 февраля 2006 г. №75 «О порядке проведения органами местного самоуправления открытого конкурса»</t>
  </si>
  <si>
    <t>Проведение конкурса по отбору управляющей организации для управления многоквартирным домом. Отбор управляющей организации для управления многоквартирным домом</t>
  </si>
  <si>
    <t>Заключения договора управления многоквартирным домом с управляющей организацией, выбранной по результатам конкурса</t>
  </si>
  <si>
    <t>Реализация мер по переселению граждан из аварийного жилищного фонда (жилых помещений в многоквартирных домах, признанных в установленном порядке аварийными и подлежащими сносу или реконструкции в связи с физическим износом в процессе их эксплуатации)</t>
  </si>
  <si>
    <t>Формирование перечня многоквартирных домов, признанных в установленном порядке аварийными и подлежащими сносу или реконструкции в связи с физическим износом в процессе эксплуатации</t>
  </si>
  <si>
    <t>Формирование перечня многоквартирных домов, признанных аварийными и подлежащими сносу или реконструкции в связи с физическим износом в процессе эксплуатации</t>
  </si>
  <si>
    <t>Формирование заявок на включение в региональную адресную программу на переселение граждан из аварийного жилищного фонда многоквартирных домов, признанных в установленном порядке аварийными и подлежащими сносу или реконструкции в связи с физическим износом в процессе эксплуатации</t>
  </si>
  <si>
    <t>Формирование заявок на включение в региональную адресную программу на переселение граждан из аварийного жилищного фонда многоквартирных домов, признанных аварийными и подлежащими сносу или реконструкции</t>
  </si>
  <si>
    <t>Принятие решения о формировании фонда капитального ремонта в отношении многоквартирного дома на счете регионального оператора в случае, если собственники помещений в многоквартирном доме в установленный срок не выбрали способ формирования фонда капитального ремонта или выбранный ими способ не был реализован</t>
  </si>
  <si>
    <t>Принятие решения о формировании фонда капитального ремонта в отношении многоквартирного дома на счете регионального оператора</t>
  </si>
  <si>
    <t>Участие в разработке и реализации региональной программы капитального ремонта общего имущества в многоквартирных домах</t>
  </si>
  <si>
    <t>Организация проведения капитального ремонта общего имущества в многоквартирных домах в Удмуртской Республике</t>
  </si>
  <si>
    <t>Рассмотрение обращений и заявлений граждан, индивидуальных предпринимателей и юридических лиц по вопросам соблюдения требований жилищного законодательства</t>
  </si>
  <si>
    <t>Рассмотрение обращений и заявлений граждан, индивидуальных предпринимателей и юридических лиц по вопросам соблюдения требований жилищного законодательства, принятие мер реагирования</t>
  </si>
  <si>
    <t>Реализация мер по переселению граждан из аварийного жилищного фонда. Улучшение жилищных условий граждан.</t>
  </si>
  <si>
    <t>Срок выполнения</t>
  </si>
  <si>
    <t>Ожидаемый непосредственный результат</t>
  </si>
  <si>
    <t>2</t>
  </si>
  <si>
    <t>Код аналитической программной классификации</t>
  </si>
  <si>
    <t>Пп</t>
  </si>
  <si>
    <t>ОМ</t>
  </si>
  <si>
    <t>М</t>
  </si>
  <si>
    <t>01</t>
  </si>
  <si>
    <t>02</t>
  </si>
  <si>
    <t>03</t>
  </si>
  <si>
    <t>04</t>
  </si>
  <si>
    <t>к муниципальной программе</t>
  </si>
  <si>
    <t>Перечень основных мероприятий муниципальной программы</t>
  </si>
  <si>
    <t>МП</t>
  </si>
  <si>
    <t>Наименование подпрограммы, основного мероприятия, мероприятия</t>
  </si>
  <si>
    <t>3</t>
  </si>
  <si>
    <t>Взаимосвязь с целевыми показателями (индикаторами)</t>
  </si>
  <si>
    <t>05</t>
  </si>
  <si>
    <t>06</t>
  </si>
  <si>
    <t>07</t>
  </si>
  <si>
    <t>08</t>
  </si>
  <si>
    <t>09</t>
  </si>
  <si>
    <t>13</t>
  </si>
  <si>
    <t>Предоставление информации о порядке предоставлении жилищно-коммунальных услуг</t>
  </si>
  <si>
    <t>"Содержание и развитие жилищного хозяйства"</t>
  </si>
  <si>
    <t>5</t>
  </si>
  <si>
    <t>6</t>
  </si>
  <si>
    <t>"Содержание и развитие коммунальной инфраструктуры"</t>
  </si>
  <si>
    <t>"Благоустройство и охрана окружающей среды"</t>
  </si>
  <si>
    <r>
      <t xml:space="preserve"> </t>
    </r>
    <r>
      <rPr>
        <b/>
        <sz val="9"/>
        <color indexed="8"/>
        <rFont val="Times New Roman"/>
        <family val="1"/>
      </rPr>
      <t>«Территориальное развитие (градостроительство)»</t>
    </r>
  </si>
  <si>
    <t>Реализация мероприятий в сфере теплоснабжения</t>
  </si>
  <si>
    <t>Проведение аварийно-восстановительных работ на бесхозяйных инженерных коммуникациях в границах городского округа</t>
  </si>
  <si>
    <t>Актуализация схемы теплоснабжения</t>
  </si>
  <si>
    <t>Реализация мероприятий в сфере водоснабжения</t>
  </si>
  <si>
    <t>07.3.5, 07.3.6</t>
  </si>
  <si>
    <t xml:space="preserve"> 07.3.6</t>
  </si>
  <si>
    <t>Актуализация схемы водоснабжения</t>
  </si>
  <si>
    <t>Реализация мероприятий в сфере водоотведения</t>
  </si>
  <si>
    <t>07.3.9, 07.3.10</t>
  </si>
  <si>
    <t>Актуализация схемы водоотведения</t>
  </si>
  <si>
    <t>Реализация мероприятий в сфере электроснабжения</t>
  </si>
  <si>
    <t>07.3.3, 07.3.4</t>
  </si>
  <si>
    <t>Реализация мероприятий в сфере газоснабжения</t>
  </si>
  <si>
    <t>Безопасная эксплуатация объектов газоснабжения. Обеспечение бесперебойной подачи газа.</t>
  </si>
  <si>
    <t xml:space="preserve"> 07.3.11</t>
  </si>
  <si>
    <t>Организация подготовки городского хозяйства к осенне-зимнему периоду</t>
  </si>
  <si>
    <t>Обеспечение безаварийной работы городского хозяйства в осенне-зимний период</t>
  </si>
  <si>
    <t>Развитие коммунальной инфраструктуры городского округа</t>
  </si>
  <si>
    <t>Включение объектов коммунальной инфраструктуры в перечень объектов капитального строительства Удмуртской Республики</t>
  </si>
  <si>
    <t>07.3.1 - 07.3.11</t>
  </si>
  <si>
    <t xml:space="preserve">Выполнение функций заказчика по проектированию и строительству объектов коммунальной инфраструктуры </t>
  </si>
  <si>
    <t xml:space="preserve">Проектирование и (или) строительство объектов коммунальной инфраструктуры </t>
  </si>
  <si>
    <t>Управление жилищно-коммунального хозяйства Управление Архитектуры и градостроительства</t>
  </si>
  <si>
    <t>Планирование мероприятий по развитию коммунальной инфраструктуры г. Воткинска</t>
  </si>
  <si>
    <t>  Проведение городских мероприятий по санитарной очистке и благоустройству территории города.</t>
  </si>
  <si>
    <t>Осуществление муниципального лесного контроля в отношении лесных участков, находящихся в муниципальной собственности.</t>
  </si>
  <si>
    <t>Формирование сети маршрутов регулярных перевозок автомобильным транспортом общего пользования на территории города Воткинск</t>
  </si>
  <si>
    <t>07.5.1-07.5.3, 07.5.15</t>
  </si>
  <si>
    <t>Согласование расписания движения автобусов по маршруту регулярных перевозок</t>
  </si>
  <si>
    <t>Согласованные расписания движения автобусов по маршрутам регулярных перевозок</t>
  </si>
  <si>
    <t>Осуществление контроля за соблюдением требований, установленных правовыми актами, регулирующими вопросы организации пассажирских перевозок</t>
  </si>
  <si>
    <t>Соблюдение расписания отправления (прибытия) транспортных средств по маршруту регулярных перевозок;                                                                  Соблюдение установленного маршрута регулярных перевозок;                                                                               Наличие лицензии на осуществление перевозки пассажиров автомобильным транспортом</t>
  </si>
  <si>
    <t>07.5.8 -07.5.10, 07.5.13, 07.5.14, 07.5.14, 07.5.15</t>
  </si>
  <si>
    <t>Проектирование, капитальный ремонт, ремонт автомобильных дорог общего пользования муниципального значения и иных транспортных инженерных сооружений</t>
  </si>
  <si>
    <t xml:space="preserve">07.5.8 -07.5.14, </t>
  </si>
  <si>
    <t>Осуществление муниципального контроля за обустройством автомобильных дорог общего пользования местного значения дорожными элементами (дорожными знаками, дорожными ограждениями, светофорами, остановочными пунктами, стоянками (парковками) транспортных средств, иными элементами обустройства автомобильных дорог).</t>
  </si>
  <si>
    <t>Обследование дорожных условий, в том числе на маршрутах регулярных пассажирских перевозок</t>
  </si>
  <si>
    <t xml:space="preserve">Выдача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грузов. </t>
  </si>
  <si>
    <t>Оказание муниципальной услуги по заявлениям физических и юридических лиц</t>
  </si>
  <si>
    <t>Принятие решений о временном ограничении или прекращении движения транспортных средств по автомобильным дорогам местного значения.</t>
  </si>
  <si>
    <t>Принятие решений о временном ограничении или прекращении движения транспортных средств по автомобильным дорогам местного значения</t>
  </si>
  <si>
    <t xml:space="preserve">Обеспечение деятельности Управления (хозяйственное, материально-техническое) </t>
  </si>
  <si>
    <t>07.6.1.</t>
  </si>
  <si>
    <t xml:space="preserve">Ведение бюджетного учета </t>
  </si>
  <si>
    <t>Единые методологические принципы организации и ведения бюджетного учета устанавливаются Минфином России. Объектами бюджетного учета являются финансовые и нефинансовые активы публично-правовых образований, их обязательства и хозяйственные операции, изменяющие указанные активы и обязательства.</t>
  </si>
  <si>
    <t xml:space="preserve">Исполнение бюджетной сметы </t>
  </si>
  <si>
    <t>Бюджетная смета соответствует доведенным до Управления  лимитам бюджетных обязательств на принятие и (или) исполнение бюджетных обязательств по обеспечению выполнения функций Управления.</t>
  </si>
  <si>
    <t>07.1.1</t>
  </si>
  <si>
    <t>07.2.2</t>
  </si>
  <si>
    <t>07.2.1</t>
  </si>
  <si>
    <t>07.2.3, 07.2.4</t>
  </si>
  <si>
    <t>Реализация мероприятий по строительству и приобретению жилья для переселения граждан из аварийного жилищного фонда</t>
  </si>
  <si>
    <t>Строительство и приобретение жилья для переселения граждан из аварийного жилищного фонда</t>
  </si>
  <si>
    <t>Переселение граждан из аварийного жилищного фонда (оформление документов о государственной регистрации права собственности или заключение договоров социального найма)</t>
  </si>
  <si>
    <t>Осуществление муниципального жилищного контроля</t>
  </si>
  <si>
    <t>Организация благоустройства и санитарного содержания, озеленения парков, скверов, санкционированного сбора твердых бытовых отходов, содержание дорог</t>
  </si>
  <si>
    <t>Организация содержания и благоустройства мест погребения (кладбищ)</t>
  </si>
  <si>
    <t>Содержание сетей наружного освещения</t>
  </si>
  <si>
    <t>Мероприятия по охране окружающей среды</t>
  </si>
  <si>
    <t>07.5.15; 07.5.16; 07.5.15</t>
  </si>
  <si>
    <t>Проведение мероприятий по обеспечению безопасности дорожного движения в соответствии с действующим законодательством Российской Федерации</t>
  </si>
  <si>
    <t>Мероприятия  направлены на обеспечение безопасности дорожного движения</t>
  </si>
  <si>
    <t xml:space="preserve">07.5.4-07.5.7, </t>
  </si>
  <si>
    <t>07.5.08-09</t>
  </si>
  <si>
    <t>Осуществление муниципального регулирования в части создания и использования парковок (парковочных мест) на территории городского округа «Город Воткинск».</t>
  </si>
  <si>
    <t>07.05.14,</t>
  </si>
  <si>
    <t>07.05.08,</t>
  </si>
  <si>
    <t>Организация и осуществление мероприятий по паспортизации автомобильных дорог местного значения, подготовке и оформлению документов для государственной регистрации прав собственности на автомобильные дороги местного значения, объекты дорожного хозяйства в границах города.</t>
  </si>
  <si>
    <t>Паспортизации автомобильных дорог местного значения, государственная регистрация прав собственности на автомобильные дороги местного значения, объекты дорожного хозяйства в границах города</t>
  </si>
  <si>
    <t>07.5.1, 07.5.8 - 07.5.15</t>
  </si>
  <si>
    <t>Разработка перспективных, текущих планов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</t>
  </si>
  <si>
    <t>Планирование деятельности по строительству, реконструкции, капитальному ремонту, ремонту и содержанию автомобильных дорог местного значения, транспортных инженерных сооружений в границах города, по развитию перспективных схем развития автомобильных дорог местного значения и объектов дорожного хозяйства. Принятие правовых актов</t>
  </si>
  <si>
    <t>Содержание и  ремонт муниципального жилищного фонда</t>
  </si>
  <si>
    <t>Обследование жилых помещений, изготовление технической документации, регистрация права муниципальной собственности на жилые помещения</t>
  </si>
  <si>
    <t>"Развитие транспортной системы (организация транспортного обслуживания населения, развитие дорожного хозяйства)"</t>
  </si>
  <si>
    <t>Уменьшение количества ДТП с сопутствующими условиями. Уменьшение социальной напряженности населения города</t>
  </si>
  <si>
    <t>Оказание ритуальных услуг</t>
  </si>
  <si>
    <t>Подготовка проекта изменений в Правила землепользования и застройки муниципального образования "Город Воткинск"</t>
  </si>
  <si>
    <t>Установка, ремонт, капитальный ремонт остановочных пунктов в границах города на автомобильных дорогах местного значения</t>
  </si>
  <si>
    <t>Приведение остановочных пунктов в нормативное состояние, улучшение эстетического облика города</t>
  </si>
  <si>
    <t>07.5.4; 07.5.5.;  07.5.8.; 07.5.9.</t>
  </si>
  <si>
    <t>Формирование и оформление документов для регистрации права муниципальной собственности на жилые помещения, формирование статистического отчета по жилищному фонду.</t>
  </si>
  <si>
    <t>Управление жилищно-коммунального хозяйства, Управление капитального строительства</t>
  </si>
  <si>
    <t>Организация сбора, вывоза бытовых отходов, содержание мест санкционированного сбора твердых бытовых отходов (контейнеры, туалет, свалки)</t>
  </si>
  <si>
    <t>Увеличение количества урн, контейнеров… Улучшение эстетического облика города и санитарного состояния территорий</t>
  </si>
  <si>
    <t>07.4.4.    07.4.1.                   07.4.1, 07.4.2, 07.4.3</t>
  </si>
  <si>
    <t>Улучшение эстетического облика  и санитарного состояния территорий</t>
  </si>
  <si>
    <t>07.4.1</t>
  </si>
  <si>
    <t>Улучшение качества жизни населения</t>
  </si>
  <si>
    <t>07.4.1, 07.4.2, 07.4.3</t>
  </si>
  <si>
    <t>07.4.1.</t>
  </si>
  <si>
    <t>Организация наружного освещения улиц</t>
  </si>
  <si>
    <t>Приведение освещенности улиц к требованиям ГОСТ          Обеспечение надежности существующего наружного освещения</t>
  </si>
  <si>
    <t>07.4.2-3.      07.4.2.</t>
  </si>
  <si>
    <t>Реализация наказов избирателей, в соответствии с утвержденным на соответствующий год планом</t>
  </si>
  <si>
    <t>07.4.1-2.</t>
  </si>
  <si>
    <t>Выдача разрешений на вырубку и опиловку деревьев и кустарников на территории муниципального образования.</t>
  </si>
  <si>
    <t>07.4.1; 07.4.2; 07.4.3</t>
  </si>
  <si>
    <t>Выдача ордеров (разрешений) на производство земляных работ</t>
  </si>
  <si>
    <t>Оказание муниципальной услуги «Выдача ордеров (разрешений) на производство земляных работ»</t>
  </si>
  <si>
    <t>Улучшение эстетического облика города и санитарного состояния территорий</t>
  </si>
  <si>
    <t>07.4.1, 07.4.4</t>
  </si>
  <si>
    <t>Контроль за соблюдением требований муниципальных правовых актов, принятых органами местного самоуправления города Воткинска в сфере благоустройства</t>
  </si>
  <si>
    <t>Контроль за соблюдением требований муниципальных правовых актов, принятых органами местного самоуправления города в сфере благоустройства</t>
  </si>
  <si>
    <t>Осуществление муниципального лесного контроля в отношении лесных участков, находящихся в муниципальной собственности</t>
  </si>
  <si>
    <t>Охрана атмосферного воздуха                                                 Охрана водных ресурсов                                                                Охрана земельных ресурсов                   Информирование и просвещение населения в сфере экологического состояния территории города и благоустройства</t>
  </si>
  <si>
    <t>Информирование и просвещение населения в сфере экологического состояния и благоустройства территории  города</t>
  </si>
  <si>
    <t>Информирование и просвещение населения в сфере экологического состояния территории города и благоустройства</t>
  </si>
  <si>
    <t>07.4.1-07.4.4</t>
  </si>
  <si>
    <t>Переданные государственные полномочия в рамках реализации закона УР №50-РЗ от 01.10.2012 года.</t>
  </si>
  <si>
    <t>07.4.01.-07.4.02.</t>
  </si>
  <si>
    <t>Выполнение мероприятий реестра наказов избирателей и реализация проектов инициативного бюджетирования</t>
  </si>
  <si>
    <t>0 1</t>
  </si>
  <si>
    <t>Внесение изменений в Генеральный план городского округа "Город Воткинск"</t>
  </si>
  <si>
    <t>Управлние архитектуры и градостроительства</t>
  </si>
  <si>
    <t>2020-2024</t>
  </si>
  <si>
    <t>Формирование комфортной и безопасной для проживания городской среды, создание условий для развития жилищного строительства, инвестиционной привлекательности территорий города</t>
  </si>
  <si>
    <t>Внесение изменений в Правила землепользования и застройки муниципального образования "Город Воткинск"</t>
  </si>
  <si>
    <t>Мероприятия по определению коорднат характерных точек границы территориальных зон, зон с особыми условиями использования территорий муиципального образования "Город Воткинск"</t>
  </si>
  <si>
    <t>Обеспечение органов государственной власти, органов местного самоуправления, физических и юридических лиц достоверными сведениями, необходимыми для осуществления градостроительной, инвестиционной и иной хозяйственной деятельности</t>
  </si>
  <si>
    <t>Повышение качества документации территориального планирования, создание условий для инвестиционной привлекательности территорий города, успешной реализации инвестиционных проектов</t>
  </si>
  <si>
    <t>Создание и ведение информационной системы обеспечения градостроительной деятельности в муниципальном образовании "Город Воткинск"</t>
  </si>
  <si>
    <t xml:space="preserve">Создание информационной системы обеспечения градостроительной деятельности в муниципальном образовании "Город Воткинск" </t>
  </si>
  <si>
    <t xml:space="preserve">Предоставление сведений из информационной системы обеспечения градостроительной деятельности в муниципальном образовании "Город Воткинск" </t>
  </si>
  <si>
    <t>Обновление програмного продукта AutoMap</t>
  </si>
  <si>
    <t>Оказание муниципальной услуги "Выдача разрешений на установку и эксплуатацию рекламных конструкций на территории муниципального образования"</t>
  </si>
  <si>
    <t xml:space="preserve">Выдача разрешения на установку и эксплуатацию рекламных конструкций либо мотивированный отказ в выдаче разрешения </t>
  </si>
  <si>
    <t>07-1-9</t>
  </si>
  <si>
    <t>Проведение торгов на право заключения договора на установку и эксплуатацию рекламных конструкций на территории муниципального образования</t>
  </si>
  <si>
    <t xml:space="preserve">Выдача разрешения на установку и эксплуатацию рекламных конструкций  </t>
  </si>
  <si>
    <t>Внесение изменений в Схему размещения рекламных конструкций на территории муниципального образования "Город Воткинск"</t>
  </si>
  <si>
    <t>Выдача разрешения на установку и эксплуатацию рекламных конструкций</t>
  </si>
  <si>
    <t>Оказание муниципальной услуги "Предоставление разрешения на строительство"</t>
  </si>
  <si>
    <t>Выдача разрешения на строительство объекта капитального строительства либо мотивированный отказ в выдаче разрешения на строительство</t>
  </si>
  <si>
    <t>Оказание муниципальной услуги "Предоставление разрешения на ввод объекта в эксплуатацию"</t>
  </si>
  <si>
    <t>Выдача разрешения на ввод в эксплуатацию объекта капитального строительства либо мотивированный отказ в выдаче разрешения на ввод</t>
  </si>
  <si>
    <t>Оказание муниципальной услуги "Предоставление градостроительного плана земельного участка"</t>
  </si>
  <si>
    <t>Выдача градостроительного плана земельного участка либо мотивированный отказ в предоставлении градостроительного плана</t>
  </si>
  <si>
    <t>Оказание муниципальной услуги "Предоставление разрешения на условно разрешенный вид использования земельного участка"</t>
  </si>
  <si>
    <t xml:space="preserve">Предоставление разрешения на условно разрешенный вид использования земельного участка либо мотивированный отказ в предоставлении разрешения </t>
  </si>
  <si>
    <t>Оказание муниципальной услуги "Предоставление разрешения на отклонение от предельных параметров разрешенного строительства"</t>
  </si>
  <si>
    <t xml:space="preserve">Предоставление разрешения на отклонение от предельных параметров разрешенного строительства либо мотивированный отказ в предоставлении разрешения </t>
  </si>
  <si>
    <t>Согласование перепланировки и (или) переустройства жилого помещения либо мотивированный отказ в согласовании</t>
  </si>
  <si>
    <t>Оказание муниципальной услуги "Прием документов, необходимых для согласования перевода жилого помещения в нежилое или нежилого помещения в жилое, а также выдача соответствующих решений о переводе или об отказе в переводе"</t>
  </si>
  <si>
    <t>Согласование перевода жилого помещения  в нежилое или нежилого помещения в жилое либо мотивированный отказ в переводе</t>
  </si>
  <si>
    <t>Присвоение адреса объекту капитального строительства либо мотивированный отказ в присвоении адреса</t>
  </si>
  <si>
    <t>07.1.1, 07.1.2</t>
  </si>
  <si>
    <t>07.1.1,07.1.2</t>
  </si>
  <si>
    <t>07.1.1,07.1.2, 07.1.3, 07.1.4, 07.1.5, 07.1.6, 07.1.7, 07.1.8, 07.1.9</t>
  </si>
  <si>
    <t>07.1.1, 07.1.2, 07.1.3, 07.1.4, 07.1.5, 07.1.6, 07.1.7, 07.1.8, 07.1.9</t>
  </si>
  <si>
    <t>07.1.9</t>
  </si>
  <si>
    <t>07.1.3, 07.1.4, 07.1.5, 07.1.7, 07.1.8, 07.1.9</t>
  </si>
  <si>
    <t>07.1.1, 07.1.9</t>
  </si>
  <si>
    <t>07.1.3, 07.1.4, 07.1.9</t>
  </si>
  <si>
    <t>Организация управления многоквартирными домами, находящимся  на территории "Город Воткинск"</t>
  </si>
  <si>
    <t>2020-2024 гг.</t>
  </si>
  <si>
    <t>Реализация мероприятий по переселению граждан из аварийного жилищного фонда (оформление документов о государственной регистрации права собственности или заключение договоров социального найма, мены, снос домов, составление актов обследования земельных участков после сноса домов)</t>
  </si>
  <si>
    <t>Реализация мероприятий по капитальному ремонту жилищного фонда муниципального образования "Город Воткинск"</t>
  </si>
  <si>
    <t>Оплата взносов за капитальный ремонт  общего имущества МКД за муниципальный жилой фонд</t>
  </si>
  <si>
    <r>
      <t>Капитальный ремонт муниципального жилищного фонд</t>
    </r>
    <r>
      <rPr>
        <sz val="8.5"/>
        <rFont val="Times New Roman"/>
        <family val="1"/>
      </rPr>
      <t>а (обеспечение платежей)</t>
    </r>
  </si>
  <si>
    <t>Содержание свободных жилых помещений, находящихся в муниципальной собственности</t>
  </si>
  <si>
    <t>Оплата за отопление, содержание и текущий ремонт мест общего пользования ( обеспечение платежей за свободные жилые помещения)</t>
  </si>
  <si>
    <t>Текущий и капитальный ремонт муниципальных жилых помещений</t>
  </si>
  <si>
    <t>Содержание и ремонт жилых помещений, находящихся в муниципальной собственности.</t>
  </si>
  <si>
    <t>Учет, управление муниципальным жилищным фондом, заключение договоров социального найма, приватизация</t>
  </si>
  <si>
    <t>Оформление договоров приватизации, социального найма, ведение реестра муниципальных жилых помещений</t>
  </si>
  <si>
    <t>07.2.1, 07.03.2, 07.2.3, 07.2.4</t>
  </si>
  <si>
    <t>Реализация комплекса мер, направленных на подготовку жилищного хозяйства к отопительному периоду</t>
  </si>
  <si>
    <t>Реализация мер, предусмотренных планом мероприятий по подготовке городского хозяйства к осенне-зимнему периоду</t>
  </si>
  <si>
    <t>Оказание услуги по начислению, перерасчету платы за наем, ведение и сопровождение базы данных муниципального жилищного фонда</t>
  </si>
  <si>
    <t>07.3.1, 07.3.2, 07.3.8, 07.3.9</t>
  </si>
  <si>
    <t>Проведение аварийно-восстановительных работ на сетях, находящихся в муниципальной собственности</t>
  </si>
  <si>
    <t>Ликвидация аварий на инженерных коммуникациях находящихся в муниципальной собственности, но не переданных на обслуживание ресурсоснабжающим организациям</t>
  </si>
  <si>
    <t>Повышение доли населения, обеспеченного качественной питьевой водой. Строительство и реконструкция (модернизация) объектов питьевого водоснабжения</t>
  </si>
  <si>
    <t xml:space="preserve">Формирование заявок на строительство,  реконструкцию  и капитальный ремонт объектов коммунальной инфраструктуры за счет бюджетных средств для включения в перечень объектов капитального строительства Удмуртской Республики </t>
  </si>
  <si>
    <t>Управление жилищно-коммунального хозяйства Управление капитального строительства</t>
  </si>
  <si>
    <t>муниципального образования "Город Воткинск"</t>
  </si>
  <si>
    <t>Наименование муниципальной программы</t>
  </si>
  <si>
    <t>Ответсвенный исполнитель</t>
  </si>
  <si>
    <t>Управление жилищно-коммунального хозяйства Администрации города Воткинска</t>
  </si>
  <si>
    <t>Реализация регионального проекта "Чистая вода"</t>
  </si>
  <si>
    <t>Строительство и (или) реконструкция объектов коммунальной инфраструктуры для реализации инвестиционных проектов</t>
  </si>
  <si>
    <t>Управление жилищно-коммунального хозяйства, Управление Архитектуры и градостроительства, Управление капитального строительства</t>
  </si>
  <si>
    <t>Капитальный ремонт газопроводов и редуцирующих устройств находящихся в муниципальной собственности</t>
  </si>
  <si>
    <t>Актуализация муниципальной программы комплексного развития сетей водоснабжения и водоотведения, теплоснабжения, электроснабжения и газа коммунальной инфраструктуры города Воткинска на 2016 - 2025 годы</t>
  </si>
  <si>
    <t>Строительство и (или) рекострукция объектов транспортной инфраструктуры для реализации инвестиционных проектов</t>
  </si>
  <si>
    <t>вывод транзитного транспорта из города Воткинска, что позволит улучшить экологическую обстановку в городе и  снизить транспортный поток по городским дорогам, что в конечном итоге приведет к сохранению их дорожного покрытия, вывоз с  промышленных предприятий крупногабаритной и тяжелой продукции минуя жилую зону города и будет способствовать открытию новых и расширению действующих производств.</t>
  </si>
  <si>
    <t>07.5.1, 07.5.2., 07.5.15</t>
  </si>
  <si>
    <t>Создание условий для реализации  программы</t>
  </si>
  <si>
    <t>Обеспечение доходов  бюджета от использования имущества находящегося в муниципальной собственности</t>
  </si>
  <si>
    <t>Содержание и развитие городского хозяйства на 2020-2024 годы</t>
  </si>
  <si>
    <t>Применение мер по результатам выявленных нарушений для привлечения виновных к административной ответсвенности</t>
  </si>
  <si>
    <t xml:space="preserve"> Управление жилищно-коммунального хозяйства, Управление муниципального имущества и земельных ресурсов</t>
  </si>
  <si>
    <t>Управление жилищно-коммунального хозяйства,  Управление капитального строительства</t>
  </si>
  <si>
    <t>Управление капитального строительства, Управление жилищно-коммунального хозяйства, Управление муниципального имущества и земельных ресурсов</t>
  </si>
  <si>
    <t xml:space="preserve"> Управление жилищно-коммунального хозяйства, Управление капитального строительства</t>
  </si>
  <si>
    <t>Управление жилищно-коммунального хозяйства, Управление муниципального имущества и земельных ресурсов</t>
  </si>
  <si>
    <t>Подготовка документации по планировке территорий (проекта планировки, проекта межевания)</t>
  </si>
  <si>
    <t>Демонтаж рекламных конструкций</t>
  </si>
  <si>
    <t>Формирование комфортной городской среды</t>
  </si>
  <si>
    <t>Мероприятия по санитарной обработке мест общего пользования многоквартирных домов расположенных на территории муниципального образования "Город Воткинск"</t>
  </si>
  <si>
    <t>2020г.</t>
  </si>
  <si>
    <t>Снижение риска распространения новой короновирусной инфекции (2019 - nCoV)</t>
  </si>
  <si>
    <t>Строительство , реконструкция  и приобретение объектов коммунальной инфраструктуры за счет бюджетных средств</t>
  </si>
  <si>
    <t xml:space="preserve">Содержание автомобильных дорог общего пользования, мостов и инных транспортных инженерных сооружений. </t>
  </si>
  <si>
    <t>Обеспечение функционирования систем теплоснабжения на территории муниципального образования "Город Воткинск"</t>
  </si>
  <si>
    <t xml:space="preserve">Обеспечение устойчивого функционирования теплоснабжающих организаций в период проведения отопительного периода </t>
  </si>
  <si>
    <t>Федеральный проект "Дорожная сеть", реализация национального проекта "Безопасные и качественные автомобильные дороги"</t>
  </si>
  <si>
    <t>Ремонт автомобильных дорог общего пользования муниципального значения и иных транспортных инженерных сооружений</t>
  </si>
  <si>
    <t>07.5.8 -07.5.14</t>
  </si>
  <si>
    <t>" Приложение 1</t>
  </si>
  <si>
    <t>Сведения о составе и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</si>
  <si>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</si>
  <si>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</si>
  <si>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</si>
  <si>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2018 год</t>
  </si>
  <si>
    <t xml:space="preserve">2019 год </t>
  </si>
  <si>
    <t>2020 год</t>
  </si>
  <si>
    <t xml:space="preserve">2021 год </t>
  </si>
  <si>
    <t xml:space="preserve">2022 год </t>
  </si>
  <si>
    <t xml:space="preserve">2023 год </t>
  </si>
  <si>
    <t>2024 год</t>
  </si>
  <si>
    <t xml:space="preserve">отчет </t>
  </si>
  <si>
    <t>отчет</t>
  </si>
  <si>
    <t>прогноз</t>
  </si>
  <si>
    <t>«Территориальное развитие (градостроительство)»</t>
  </si>
  <si>
    <t>Наличие в городаском округе утвержденного генерального плпна городского округа</t>
  </si>
  <si>
    <t>да/нет</t>
  </si>
  <si>
    <t>да</t>
  </si>
  <si>
    <t>Доля площади территории города, на которую подготовлены проекты планировки, проекты межевания территории, в общей площади территории города</t>
  </si>
  <si>
    <t>%</t>
  </si>
  <si>
    <t>Общая площадь жилых помещений, приходящаяся в среднем на одного жителя, всего</t>
  </si>
  <si>
    <t>кв. м</t>
  </si>
  <si>
    <t xml:space="preserve">Общая площадь жилых помещений, приходящаяся в среднем на одного жителя, введенная в действие за один год </t>
  </si>
  <si>
    <t xml:space="preserve">Объем ввода жилья в эксплуатацию, кв. м общей площади жилья </t>
  </si>
  <si>
    <t xml:space="preserve">кв. м </t>
  </si>
  <si>
    <t>шт.</t>
  </si>
  <si>
    <t>Площадь земельных участков, предоставленных для объектов жилищного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3 лет</t>
  </si>
  <si>
    <t>Площадь земельных участков, предоставленных для объектов капитального строительства (за исключением объектов жилищного строительства),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в течение 5 лет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</si>
  <si>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</t>
  </si>
  <si>
    <t>процентов</t>
  </si>
  <si>
    <t>Количество капитально отремонтированных многоквартирных домов в рамках Региональной прогаммы</t>
  </si>
  <si>
    <t>единиц</t>
  </si>
  <si>
    <t>Количество расселенных домов, признанных в установленном порядке аварийными, единиц</t>
  </si>
  <si>
    <t>Площадь жилых помещений в домах, расселенных в связи с признанием их в установленном порядке ветхими и аварийными до1 января  2017 года.</t>
  </si>
  <si>
    <t>Износ инженерных теплосетей (магистральные сети)</t>
  </si>
  <si>
    <t>Количество технологических нарушений на системах теплоснабжения</t>
  </si>
  <si>
    <t>Износ сетей электроснабжения</t>
  </si>
  <si>
    <t>Количество технологических нарушений на системах электроснабжения</t>
  </si>
  <si>
    <t>Износ сетей холодного водоснабжения</t>
  </si>
  <si>
    <t>Количество технологических нарушений на системах холодного водоснабжения</t>
  </si>
  <si>
    <t>7</t>
  </si>
  <si>
    <t>Износ сетей горячего водоснабжения</t>
  </si>
  <si>
    <t>8</t>
  </si>
  <si>
    <t>Количество технологических нарушений на системах горячего водоснабжения</t>
  </si>
  <si>
    <t>9</t>
  </si>
  <si>
    <t>Количество технологических нарушений на канализационных сетях</t>
  </si>
  <si>
    <t>Износ сетей водоотведения (канализации)</t>
  </si>
  <si>
    <t>Износ газовых сетей</t>
  </si>
  <si>
    <t>Доля организации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района), процентов.</t>
  </si>
  <si>
    <t>Протяженность сетей уличного освещения в общей протяженности  улично-дорожной сети.</t>
  </si>
  <si>
    <t>км.</t>
  </si>
  <si>
    <t xml:space="preserve">Количество работающих светоточек на улично-дорожной сети </t>
  </si>
  <si>
    <t>Количество участников конкурса «Мой красивый город».</t>
  </si>
  <si>
    <t>Доля протяженности автомобильных дорог общего пользования местного значения с усовершенствованным дорожным покрытием, в общей протяженности автомобильных дорог общего пользования местного значения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</si>
  <si>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</si>
  <si>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района).</t>
  </si>
  <si>
    <t>Капитальный ремонт и ремонт автомобильных дорог общего пользования местного значения</t>
  </si>
  <si>
    <t>км</t>
  </si>
  <si>
    <t>"Создание условий для реализации муниципальной программы"</t>
  </si>
  <si>
    <t>Просроченная кредиторская задолженность по расчетам с поставщиками и подрядчиками (отношение общего объема просроченной кредиторской задолженности по расчетам с поставщиками и подрядчиками по состоянию на 1 января года, следующего за отчетным к кассовому исполнению расходов в отчетном финансовом году).</t>
  </si>
  <si>
    <t>"</t>
  </si>
  <si>
    <t>Осуществление отдельных государственных полномочий УР поорганизации мероприятий при осуществлении деятельности по обращению с животными без владельцев</t>
  </si>
  <si>
    <t>Количество уведомлений о планируемых строительстве или реконструкции  объектов индивидуального жилищного строительства или садовых домов на земельных участках, расположенных на территории городского округа</t>
  </si>
  <si>
    <t xml:space="preserve">Подготовка документации по планировке территории (проекта планировки территории и проекта межевания территории), расположенной в планировочном районе «Плодопитомник» города Воткинска, ограниченной с восточной стороны - земельным участком 18:27:070002:59 (вид разрешенного использования: для иных видов сельскохозяйственного использования) и зоной сельскохозяйственных угодий, с северной стороны - существующей застройкой по улицам Плодоягодная, Тихая, Уральская, зоной рекреационных и природных территорий, с западной стороны - ручьем Абрамовка и границей муниципального образования городской округ Город Воткинск, с южной стороны - автодорогой Воткинск - Верхняя Талица муниципального образования «Город Воткинск» Удмуртской Республики </t>
  </si>
  <si>
    <t>Оказание муниципальной услуги "Выдача уведомлений о соответствии (не 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</si>
  <si>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Выдача уведомления о соответствии (не соответствии) указанных в уведомлении о планируемом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</t>
  </si>
  <si>
    <t>07-1-01,07-1-02,07-1-03, 07-1-04, 07-1-05, 07-1-10, 07-1-11, 07-1-13,07-1-14</t>
  </si>
  <si>
    <t>Оказание муниципальной услуги "Выдача документа, подтверждающего принятие решения о согласовании или об отказе в согласовании переустройства и (или) перепланировки помещения в многоквартирном доме в соответствии с условиями и порядком переустройства и перепланировки помещений в многоквартирном доме"</t>
  </si>
  <si>
    <t>07-1-04,07-1-08,07-1-09,07-1-14</t>
  </si>
  <si>
    <t xml:space="preserve">Оказание муниципальной услуги "Присвоение, изменение и аннулирование адресов " </t>
  </si>
  <si>
    <t>07-1-05,07-1-07, 07-1-08, 07-1-12</t>
  </si>
  <si>
    <t>Создание мест (площадок) накопления твердых коммунальных отходов для размещения контейнеров, бункеров</t>
  </si>
  <si>
    <t>Количество созданных мест (площадок) накопления твердых коммунальных отходов для размещения контейнеров, бункеров</t>
  </si>
  <si>
    <t>объект</t>
  </si>
  <si>
    <t>Обеспечение дорожной деятельности в целях достижения показателей целевых региональных программ (осуществление крупных особо важных для социально-экономического развития Российской Федерации проектов, приведение в нормативное состояние, развитие и увеличение пропускной способности сети автомобильных дорог)</t>
  </si>
  <si>
    <t>Управление архитектуры и градостроительства</t>
  </si>
  <si>
    <t>"Содержание и развитие городского хозяйства на 2020-2024годы"</t>
  </si>
  <si>
    <t xml:space="preserve">Приложение </t>
  </si>
  <si>
    <t>к изменениям в муниципальную программу</t>
  </si>
  <si>
    <t>утвержденным постановлением Администрации</t>
  </si>
  <si>
    <t>Ресурсное обеспечение реализации муниципальной программы за счет средств бюджета муниципального образования "Город Воткинск"</t>
  </si>
  <si>
    <t>Ответственный исполнитель</t>
  </si>
  <si>
    <t>Наименование муниципальной программы, подпрограммы, основного мероприятия, мероприятия</t>
  </si>
  <si>
    <t>Код бюджетной классификации</t>
  </si>
  <si>
    <t>Расходы бюджета муниципального образования, тыс. рублей</t>
  </si>
  <si>
    <t>И</t>
  </si>
  <si>
    <t>ГРБС</t>
  </si>
  <si>
    <t>Рз</t>
  </si>
  <si>
    <t>Пр</t>
  </si>
  <si>
    <t>ЦС</t>
  </si>
  <si>
    <t>ВР</t>
  </si>
  <si>
    <t>2021 год</t>
  </si>
  <si>
    <t>2022 год</t>
  </si>
  <si>
    <t>2023 год</t>
  </si>
  <si>
    <t xml:space="preserve">"Содержание и развитие городского хозяйства на 2020-2024 годы" </t>
  </si>
  <si>
    <t>Всего</t>
  </si>
  <si>
    <t>Администрация г. Воткинска</t>
  </si>
  <si>
    <t>Управление капитального строительства</t>
  </si>
  <si>
    <t>Территориальное развитие (градостроительство)</t>
  </si>
  <si>
    <t>0710208320</t>
  </si>
  <si>
    <t>244</t>
  </si>
  <si>
    <t>07102S8320</t>
  </si>
  <si>
    <t>Подготовка  документации по планировке территорий (проект планировки, проекта межевания).</t>
  </si>
  <si>
    <t>0710362000</t>
  </si>
  <si>
    <t>0710662000</t>
  </si>
  <si>
    <t>Содержание и развитие жилищного хозяйства</t>
  </si>
  <si>
    <t>935</t>
  </si>
  <si>
    <t>0720162159</t>
  </si>
  <si>
    <t>072F367483</t>
  </si>
  <si>
    <t>072F367484</t>
  </si>
  <si>
    <t>072F36748S</t>
  </si>
  <si>
    <t>0720262109</t>
  </si>
  <si>
    <t>0720262100</t>
  </si>
  <si>
    <t>0720362110</t>
  </si>
  <si>
    <t>0720462120</t>
  </si>
  <si>
    <t>247</t>
  </si>
  <si>
    <t>0720706200</t>
  </si>
  <si>
    <t>121</t>
  </si>
  <si>
    <t>129</t>
  </si>
  <si>
    <t>0720862130</t>
  </si>
  <si>
    <t>0721162140</t>
  </si>
  <si>
    <t>Содержание и развитие коммунальной инфраструктуры</t>
  </si>
  <si>
    <t>0730162240</t>
  </si>
  <si>
    <t>0730109900</t>
  </si>
  <si>
    <t>07301S9900</t>
  </si>
  <si>
    <t>0730262200</t>
  </si>
  <si>
    <t>Реализация регионального проекта  "Чистая вода"</t>
  </si>
  <si>
    <t>0730360140</t>
  </si>
  <si>
    <t>073G522430</t>
  </si>
  <si>
    <t>073G52243S</t>
  </si>
  <si>
    <t>073G552430</t>
  </si>
  <si>
    <t>0730462210</t>
  </si>
  <si>
    <t>0730562200</t>
  </si>
  <si>
    <t>Управление жилищно-коммунального хозяйства, филиал «Воткинскгаз» РОАО «Удмуртгаз»</t>
  </si>
  <si>
    <t>0730600830</t>
  </si>
  <si>
    <t>0730662230</t>
  </si>
  <si>
    <t>0730701440</t>
  </si>
  <si>
    <t>0730701441</t>
  </si>
  <si>
    <t>0730700830</t>
  </si>
  <si>
    <t>0730762240</t>
  </si>
  <si>
    <t>0730760180</t>
  </si>
  <si>
    <t>0730762260</t>
  </si>
  <si>
    <t>0730762249</t>
  </si>
  <si>
    <t>07307S0830</t>
  </si>
  <si>
    <t>07307S1441</t>
  </si>
  <si>
    <t>07307S1440</t>
  </si>
  <si>
    <t>0730800820</t>
  </si>
  <si>
    <t>07308S0820</t>
  </si>
  <si>
    <t>07308S8000</t>
  </si>
  <si>
    <t>0731000820</t>
  </si>
  <si>
    <t>0731060140</t>
  </si>
  <si>
    <t>0731208000</t>
  </si>
  <si>
    <t>0731208200</t>
  </si>
  <si>
    <t>07312S8000</t>
  </si>
  <si>
    <t>Благоустройство и охрана окружающей среды</t>
  </si>
  <si>
    <t>0740162350</t>
  </si>
  <si>
    <t>0740162399</t>
  </si>
  <si>
    <t>0740162370</t>
  </si>
  <si>
    <t>0740162390</t>
  </si>
  <si>
    <t>Реализация мероприятий по созданию мест (площадок) накопления твердых коммунальных отходов для размещения контейнеров, бункеров</t>
  </si>
  <si>
    <t>0740100860</t>
  </si>
  <si>
    <t>074010086S</t>
  </si>
  <si>
    <t>0740262310</t>
  </si>
  <si>
    <t>074026273Т</t>
  </si>
  <si>
    <t>0740262320</t>
  </si>
  <si>
    <t>811</t>
  </si>
  <si>
    <t>0740362330</t>
  </si>
  <si>
    <t>Организация наружного освещения</t>
  </si>
  <si>
    <t>0740462300</t>
  </si>
  <si>
    <t>0740562340</t>
  </si>
  <si>
    <t>0740662800</t>
  </si>
  <si>
    <t>0740662809</t>
  </si>
  <si>
    <t>0740608810</t>
  </si>
  <si>
    <t>0740660180</t>
  </si>
  <si>
    <t>0740608819</t>
  </si>
  <si>
    <t>0740668810</t>
  </si>
  <si>
    <t>07406S8810</t>
  </si>
  <si>
    <t>0740962320</t>
  </si>
  <si>
    <t>0740960180</t>
  </si>
  <si>
    <t>0740962800</t>
  </si>
  <si>
    <t>0741162360</t>
  </si>
  <si>
    <t>074126240</t>
  </si>
  <si>
    <t>Осуществление отдельных государственных полномочий УР по отлову и содержанию безнадзорных животных</t>
  </si>
  <si>
    <t>0741405400</t>
  </si>
  <si>
    <t>0741462710</t>
  </si>
  <si>
    <t>0741562330</t>
  </si>
  <si>
    <t>Развитие транспортной системы (организация транспортного обслуживания населения, развитие дорожного хозяйства)</t>
  </si>
  <si>
    <t>0750104650</t>
  </si>
  <si>
    <t>414</t>
  </si>
  <si>
    <t>07501S8000</t>
  </si>
  <si>
    <t>07501S4650</t>
  </si>
  <si>
    <t>0750108000</t>
  </si>
  <si>
    <t>0750162530</t>
  </si>
  <si>
    <t>075016018А</t>
  </si>
  <si>
    <t>0750262510</t>
  </si>
  <si>
    <t>075026251Б</t>
  </si>
  <si>
    <t>075026251Д</t>
  </si>
  <si>
    <t>0750604650</t>
  </si>
  <si>
    <t>07506S4650</t>
  </si>
  <si>
    <t>0750662159</t>
  </si>
  <si>
    <t>0750662530</t>
  </si>
  <si>
    <t>075R158560</t>
  </si>
  <si>
    <t>075065390F</t>
  </si>
  <si>
    <t>0750761900</t>
  </si>
  <si>
    <t>0751362540</t>
  </si>
  <si>
    <t>075136254Б</t>
  </si>
  <si>
    <t>Создание условий для реализации муниципальной программы</t>
  </si>
  <si>
    <t>Управление жилищно-коммунального хозяйства, Администрации города Воткинска</t>
  </si>
  <si>
    <t>0760160030</t>
  </si>
  <si>
    <t>122</t>
  </si>
  <si>
    <t>321</t>
  </si>
  <si>
    <t>Приложение 6</t>
  </si>
  <si>
    <t>Прогнозная (справочная) оценка ресурсного обеспечения реализации муниципальной программы за счет всех источников финансирования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</si>
  <si>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</si>
  <si>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</si>
  <si>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</si>
  <si>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 xml:space="preserve">Итого </t>
  </si>
  <si>
    <t>Всего (1+2+3)</t>
  </si>
  <si>
    <t>1) бюджет муниципального образования</t>
  </si>
  <si>
    <t>в том числе: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</si>
  <si>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</si>
  <si>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</si>
  <si>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</si>
  <si>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средства бюджетов других уровней бюджетной системы Российской Федерации, планируемые к привлечению</t>
  </si>
  <si>
    <t>3) иные источники</t>
  </si>
  <si>
    <t>средства бюлджета Российской Федерации</t>
  </si>
  <si>
    <t>"Содержание и развитие городского хозяйства на 2020-2024 годы",</t>
  </si>
  <si>
    <t>Приложение 5</t>
  </si>
  <si>
    <t>Приложение 2</t>
  </si>
  <si>
    <t>".</t>
  </si>
  <si>
    <t>города Воткинска от 28.10.2021  № 1534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</si>
</sst>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#,##0.000"/>
    <numFmt numFmtId="180" formatCode="0.000"/>
    <numFmt numFmtId="181" formatCode="#,##0.00_р_.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Calibri"/>
      <family val="2"/>
    </font>
    <font>
      <sz val="10"/>
      <color indexed="8"/>
      <name val="Calibri"/>
      <family val="2"/>
    </font>
    <font>
      <sz val="8.5"/>
      <color indexed="8"/>
      <name val="Times New Roman"/>
      <family val="1"/>
    </font>
    <font>
      <sz val="8"/>
      <name val="Calibri"/>
      <family val="2"/>
    </font>
    <font>
      <sz val="8.5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9"/>
      <name val="Calibri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8"/>
      <name val="Calibri"/>
      <family val="2"/>
    </font>
    <font>
      <sz val="8.5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theme="1"/>
      <name val="Times New Roman"/>
      <family val="1"/>
    </font>
    <font>
      <sz val="8"/>
      <color theme="0"/>
      <name val="Times New Roman"/>
      <family val="1"/>
    </font>
    <font>
      <sz val="8"/>
      <color theme="1"/>
      <name val="Times New Roman"/>
      <family val="1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.5"/>
      <color theme="1"/>
      <name val="Times New Roman"/>
      <family val="1"/>
    </font>
    <font>
      <sz val="8"/>
      <color theme="1"/>
      <name val="Calibri"/>
      <family val="2"/>
    </font>
    <font>
      <sz val="8.5"/>
      <color theme="1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52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66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8" fillId="0" borderId="10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left" vertical="center" wrapText="1"/>
    </xf>
    <xf numFmtId="49" fontId="6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Alignment="1">
      <alignment/>
    </xf>
    <xf numFmtId="0" fontId="48" fillId="0" borderId="0" xfId="0" applyFont="1" applyAlignment="1">
      <alignment/>
    </xf>
    <xf numFmtId="49" fontId="18" fillId="0" borderId="0" xfId="0" applyNumberFormat="1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Border="1" applyAlignment="1">
      <alignment horizontal="left" vertical="center" wrapText="1"/>
    </xf>
    <xf numFmtId="2" fontId="17" fillId="0" borderId="10" xfId="0" applyNumberFormat="1" applyFont="1" applyBorder="1" applyAlignment="1">
      <alignment horizontal="left" vertical="center" wrapText="1"/>
    </xf>
    <xf numFmtId="2" fontId="70" fillId="0" borderId="10" xfId="0" applyNumberFormat="1" applyFont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center" vertical="center"/>
    </xf>
    <xf numFmtId="49" fontId="70" fillId="0" borderId="10" xfId="0" applyNumberFormat="1" applyFont="1" applyFill="1" applyBorder="1" applyAlignment="1">
      <alignment horizontal="center" vertical="center"/>
    </xf>
    <xf numFmtId="1" fontId="70" fillId="0" borderId="10" xfId="0" applyNumberFormat="1" applyFont="1" applyFill="1" applyBorder="1" applyAlignment="1">
      <alignment horizontal="center" vertical="center"/>
    </xf>
    <xf numFmtId="2" fontId="70" fillId="0" borderId="10" xfId="0" applyNumberFormat="1" applyFont="1" applyFill="1" applyBorder="1" applyAlignment="1">
      <alignment horizontal="left" vertical="center" wrapText="1"/>
    </xf>
    <xf numFmtId="2" fontId="4" fillId="33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left" wrapText="1"/>
    </xf>
    <xf numFmtId="2" fontId="17" fillId="0" borderId="10" xfId="0" applyNumberFormat="1" applyFont="1" applyFill="1" applyBorder="1" applyAlignment="1">
      <alignment horizontal="left" vertical="center" wrapText="1"/>
    </xf>
    <xf numFmtId="2" fontId="17" fillId="0" borderId="14" xfId="0" applyNumberFormat="1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17" fillId="0" borderId="15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/>
    </xf>
    <xf numFmtId="180" fontId="1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71" fillId="0" borderId="10" xfId="0" applyNumberFormat="1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top" wrapText="1"/>
    </xf>
    <xf numFmtId="49" fontId="72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66" fillId="0" borderId="0" xfId="0" applyFont="1" applyFill="1" applyAlignment="1">
      <alignment vertical="center" wrapText="1"/>
    </xf>
    <xf numFmtId="0" fontId="68" fillId="0" borderId="10" xfId="0" applyFont="1" applyFill="1" applyBorder="1" applyAlignment="1">
      <alignment wrapText="1"/>
    </xf>
    <xf numFmtId="0" fontId="66" fillId="0" borderId="10" xfId="0" applyFont="1" applyFill="1" applyBorder="1" applyAlignment="1">
      <alignment vertical="center" wrapText="1"/>
    </xf>
    <xf numFmtId="0" fontId="68" fillId="0" borderId="0" xfId="0" applyFont="1" applyFill="1" applyAlignment="1">
      <alignment wrapText="1"/>
    </xf>
    <xf numFmtId="49" fontId="72" fillId="0" borderId="10" xfId="0" applyNumberFormat="1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3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49" fontId="68" fillId="0" borderId="12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/>
    </xf>
    <xf numFmtId="49" fontId="68" fillId="0" borderId="12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/>
    </xf>
    <xf numFmtId="0" fontId="14" fillId="0" borderId="15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left" vertical="center"/>
    </xf>
    <xf numFmtId="2" fontId="15" fillId="0" borderId="16" xfId="0" applyNumberFormat="1" applyFont="1" applyFill="1" applyBorder="1" applyAlignment="1">
      <alignment horizontal="center" vertical="center"/>
    </xf>
    <xf numFmtId="2" fontId="15" fillId="0" borderId="16" xfId="0" applyNumberFormat="1" applyFont="1" applyFill="1" applyBorder="1" applyAlignment="1">
      <alignment horizontal="left" vertical="center"/>
    </xf>
    <xf numFmtId="2" fontId="15" fillId="0" borderId="13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69" fillId="0" borderId="0" xfId="0" applyFont="1" applyFill="1" applyAlignment="1">
      <alignment horizontal="right"/>
    </xf>
    <xf numFmtId="0" fontId="6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0" fillId="33" borderId="0" xfId="0" applyFont="1" applyFill="1" applyAlignment="1">
      <alignment horizontal="center" vertical="center"/>
    </xf>
    <xf numFmtId="0" fontId="70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2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71" fillId="33" borderId="0" xfId="0" applyFont="1" applyFill="1" applyAlignment="1">
      <alignment horizontal="center" vertical="center"/>
    </xf>
    <xf numFmtId="0" fontId="71" fillId="33" borderId="0" xfId="0" applyFont="1" applyFill="1" applyAlignment="1">
      <alignment horizont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center" wrapText="1"/>
    </xf>
    <xf numFmtId="176" fontId="18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top"/>
    </xf>
    <xf numFmtId="0" fontId="9" fillId="33" borderId="10" xfId="0" applyFont="1" applyFill="1" applyBorder="1" applyAlignment="1">
      <alignment vertical="top"/>
    </xf>
    <xf numFmtId="176" fontId="18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 wrapText="1"/>
    </xf>
    <xf numFmtId="0" fontId="10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176" fontId="71" fillId="33" borderId="10" xfId="0" applyNumberFormat="1" applyFont="1" applyFill="1" applyBorder="1" applyAlignment="1">
      <alignment horizontal="center" vertical="center"/>
    </xf>
    <xf numFmtId="0" fontId="74" fillId="33" borderId="10" xfId="0" applyFont="1" applyFill="1" applyBorder="1" applyAlignment="1">
      <alignment horizontal="left" vertical="center" wrapText="1"/>
    </xf>
    <xf numFmtId="0" fontId="74" fillId="33" borderId="10" xfId="0" applyFont="1" applyFill="1" applyBorder="1" applyAlignment="1">
      <alignment horizontal="center" vertical="center"/>
    </xf>
    <xf numFmtId="49" fontId="74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4" fillId="33" borderId="15" xfId="0" applyNumberFormat="1" applyFont="1" applyFill="1" applyBorder="1" applyAlignment="1">
      <alignment horizontal="center" wrapText="1"/>
    </xf>
    <xf numFmtId="0" fontId="10" fillId="33" borderId="12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left" vertical="center"/>
    </xf>
    <xf numFmtId="49" fontId="14" fillId="33" borderId="15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176" fontId="13" fillId="33" borderId="10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/>
    </xf>
    <xf numFmtId="176" fontId="10" fillId="33" borderId="10" xfId="0" applyNumberFormat="1" applyFont="1" applyFill="1" applyBorder="1" applyAlignment="1">
      <alignment horizontal="center" vertical="center"/>
    </xf>
    <xf numFmtId="176" fontId="10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49" fontId="2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75" fillId="0" borderId="0" xfId="0" applyFont="1" applyAlignment="1">
      <alignment/>
    </xf>
    <xf numFmtId="0" fontId="70" fillId="0" borderId="0" xfId="0" applyFont="1" applyFill="1" applyAlignment="1">
      <alignment/>
    </xf>
    <xf numFmtId="0" fontId="70" fillId="0" borderId="0" xfId="0" applyFont="1" applyFill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 indent="1"/>
    </xf>
    <xf numFmtId="176" fontId="7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right" vertical="center"/>
    </xf>
    <xf numFmtId="176" fontId="10" fillId="0" borderId="10" xfId="0" applyNumberFormat="1" applyFont="1" applyFill="1" applyBorder="1" applyAlignment="1">
      <alignment horizontal="right" vertical="center"/>
    </xf>
    <xf numFmtId="176" fontId="24" fillId="0" borderId="10" xfId="0" applyNumberFormat="1" applyFont="1" applyFill="1" applyBorder="1" applyAlignment="1">
      <alignment horizontal="right" vertical="center"/>
    </xf>
    <xf numFmtId="0" fontId="76" fillId="0" borderId="0" xfId="0" applyFont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/>
    </xf>
    <xf numFmtId="176" fontId="10" fillId="0" borderId="10" xfId="0" applyNumberFormat="1" applyFont="1" applyFill="1" applyBorder="1" applyAlignment="1">
      <alignment horizontal="right" vertical="center" wrapText="1"/>
    </xf>
    <xf numFmtId="176" fontId="10" fillId="0" borderId="10" xfId="0" applyNumberFormat="1" applyFont="1" applyFill="1" applyBorder="1" applyAlignment="1">
      <alignment horizontal="center" vertical="center"/>
    </xf>
    <xf numFmtId="176" fontId="10" fillId="0" borderId="10" xfId="0" applyNumberFormat="1" applyFont="1" applyFill="1" applyBorder="1" applyAlignment="1">
      <alignment horizontal="right"/>
    </xf>
    <xf numFmtId="176" fontId="10" fillId="33" borderId="10" xfId="0" applyNumberFormat="1" applyFont="1" applyFill="1" applyBorder="1" applyAlignment="1">
      <alignment horizontal="right" vertical="center" wrapText="1"/>
    </xf>
    <xf numFmtId="176" fontId="14" fillId="0" borderId="10" xfId="0" applyNumberFormat="1" applyFont="1" applyFill="1" applyBorder="1" applyAlignment="1">
      <alignment horizontal="right" vertical="center" wrapText="1"/>
    </xf>
    <xf numFmtId="176" fontId="22" fillId="0" borderId="10" xfId="0" applyNumberFormat="1" applyFont="1" applyFill="1" applyBorder="1" applyAlignment="1">
      <alignment horizontal="center" vertical="center" wrapText="1"/>
    </xf>
    <xf numFmtId="176" fontId="13" fillId="0" borderId="10" xfId="0" applyNumberFormat="1" applyFont="1" applyFill="1" applyBorder="1" applyAlignment="1">
      <alignment horizontal="center" vertical="center"/>
    </xf>
    <xf numFmtId="176" fontId="7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7" fillId="0" borderId="0" xfId="0" applyFont="1" applyAlignment="1">
      <alignment/>
    </xf>
    <xf numFmtId="0" fontId="7" fillId="0" borderId="0" xfId="0" applyFont="1" applyFill="1" applyAlignment="1">
      <alignment horizontal="right"/>
    </xf>
    <xf numFmtId="49" fontId="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ill="1" applyAlignment="1">
      <alignment/>
    </xf>
    <xf numFmtId="0" fontId="78" fillId="0" borderId="0" xfId="0" applyFont="1" applyAlignment="1">
      <alignment/>
    </xf>
    <xf numFmtId="0" fontId="78" fillId="0" borderId="0" xfId="0" applyFont="1" applyFill="1" applyAlignment="1">
      <alignment/>
    </xf>
    <xf numFmtId="0" fontId="78" fillId="33" borderId="0" xfId="0" applyFont="1" applyFill="1" applyAlignment="1">
      <alignment horizontal="center" vertical="center"/>
    </xf>
    <xf numFmtId="0" fontId="78" fillId="33" borderId="0" xfId="0" applyFont="1" applyFill="1" applyAlignment="1">
      <alignment/>
    </xf>
    <xf numFmtId="0" fontId="78" fillId="0" borderId="0" xfId="0" applyFont="1" applyAlignment="1">
      <alignment horizontal="right"/>
    </xf>
    <xf numFmtId="0" fontId="5" fillId="33" borderId="0" xfId="0" applyFont="1" applyFill="1" applyAlignment="1">
      <alignment/>
    </xf>
    <xf numFmtId="2" fontId="12" fillId="34" borderId="10" xfId="0" applyNumberFormat="1" applyFont="1" applyFill="1" applyBorder="1" applyAlignment="1">
      <alignment horizontal="center" vertical="center"/>
    </xf>
    <xf numFmtId="2" fontId="12" fillId="34" borderId="12" xfId="0" applyNumberFormat="1" applyFont="1" applyFill="1" applyBorder="1" applyAlignment="1">
      <alignment horizontal="center" vertical="center"/>
    </xf>
    <xf numFmtId="2" fontId="71" fillId="34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78" fillId="0" borderId="0" xfId="0" applyFont="1" applyAlignment="1">
      <alignment horizontal="right"/>
    </xf>
    <xf numFmtId="0" fontId="78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17" fillId="34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 wrapText="1"/>
    </xf>
    <xf numFmtId="0" fontId="68" fillId="0" borderId="15" xfId="0" applyFont="1" applyFill="1" applyBorder="1" applyAlignment="1">
      <alignment horizontal="left" vertical="center" wrapText="1"/>
    </xf>
    <xf numFmtId="49" fontId="68" fillId="0" borderId="12" xfId="0" applyNumberFormat="1" applyFont="1" applyFill="1" applyBorder="1" applyAlignment="1">
      <alignment horizontal="center" vertical="center" wrapText="1"/>
    </xf>
    <xf numFmtId="49" fontId="68" fillId="0" borderId="15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left" vertical="center" wrapText="1"/>
    </xf>
    <xf numFmtId="0" fontId="72" fillId="0" borderId="16" xfId="0" applyFont="1" applyFill="1" applyBorder="1" applyAlignment="1">
      <alignment horizontal="left" vertical="center" wrapText="1"/>
    </xf>
    <xf numFmtId="0" fontId="72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79" fillId="0" borderId="0" xfId="0" applyFont="1" applyAlignment="1">
      <alignment horizontal="right"/>
    </xf>
    <xf numFmtId="49" fontId="8" fillId="0" borderId="10" xfId="0" applyNumberFormat="1" applyFont="1" applyFill="1" applyBorder="1" applyAlignment="1">
      <alignment horizontal="center" vertical="center" wrapText="1"/>
    </xf>
    <xf numFmtId="49" fontId="68" fillId="0" borderId="12" xfId="0" applyNumberFormat="1" applyFont="1" applyFill="1" applyBorder="1" applyAlignment="1">
      <alignment horizontal="center" vertical="center"/>
    </xf>
    <xf numFmtId="49" fontId="68" fillId="0" borderId="15" xfId="0" applyNumberFormat="1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horizontal="left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9" fontId="72" fillId="0" borderId="14" xfId="0" applyNumberFormat="1" applyFont="1" applyFill="1" applyBorder="1" applyAlignment="1">
      <alignment horizontal="left" vertical="center"/>
    </xf>
    <xf numFmtId="49" fontId="72" fillId="0" borderId="16" xfId="0" applyNumberFormat="1" applyFont="1" applyFill="1" applyBorder="1" applyAlignment="1">
      <alignment horizontal="left" vertical="center"/>
    </xf>
    <xf numFmtId="49" fontId="72" fillId="0" borderId="13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70" fillId="0" borderId="14" xfId="0" applyFont="1" applyFill="1" applyBorder="1" applyAlignment="1">
      <alignment horizontal="center" vertical="center"/>
    </xf>
    <xf numFmtId="0" fontId="70" fillId="0" borderId="16" xfId="0" applyFont="1" applyFill="1" applyBorder="1" applyAlignment="1">
      <alignment horizontal="center" vertical="center"/>
    </xf>
    <xf numFmtId="0" fontId="70" fillId="0" borderId="13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5" xfId="0" applyNumberFormat="1" applyFont="1" applyFill="1" applyBorder="1" applyAlignment="1">
      <alignment horizontal="center" vertical="center"/>
    </xf>
    <xf numFmtId="0" fontId="25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49" fontId="13" fillId="33" borderId="12" xfId="0" applyNumberFormat="1" applyFont="1" applyFill="1" applyBorder="1" applyAlignment="1">
      <alignment horizontal="center" vertical="center"/>
    </xf>
    <xf numFmtId="49" fontId="13" fillId="33" borderId="17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left" vertical="center" wrapText="1"/>
    </xf>
    <xf numFmtId="0" fontId="25" fillId="33" borderId="15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vertical="center" wrapText="1"/>
    </xf>
    <xf numFmtId="0" fontId="25" fillId="33" borderId="17" xfId="0" applyFont="1" applyFill="1" applyBorder="1" applyAlignment="1">
      <alignment horizontal="left" vertical="center" wrapText="1"/>
    </xf>
    <xf numFmtId="0" fontId="25" fillId="33" borderId="17" xfId="0" applyFont="1" applyFill="1" applyBorder="1" applyAlignment="1">
      <alignment horizontal="center" vertical="center"/>
    </xf>
    <xf numFmtId="49" fontId="14" fillId="33" borderId="12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49" fontId="14" fillId="33" borderId="17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/>
    </xf>
    <xf numFmtId="49" fontId="25" fillId="33" borderId="17" xfId="0" applyNumberFormat="1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 wrapText="1"/>
    </xf>
    <xf numFmtId="0" fontId="25" fillId="33" borderId="15" xfId="0" applyFont="1" applyFill="1" applyBorder="1" applyAlignment="1">
      <alignment horizontal="center" vertical="center" wrapText="1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center" wrapText="1"/>
    </xf>
    <xf numFmtId="0" fontId="13" fillId="33" borderId="17" xfId="0" applyFont="1" applyFill="1" applyBorder="1" applyAlignment="1">
      <alignment vertical="center" wrapText="1"/>
    </xf>
    <xf numFmtId="0" fontId="25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/>
    </xf>
    <xf numFmtId="0" fontId="25" fillId="33" borderId="17" xfId="0" applyFont="1" applyFill="1" applyBorder="1" applyAlignment="1">
      <alignment horizontal="left" vertical="center"/>
    </xf>
    <xf numFmtId="0" fontId="25" fillId="33" borderId="15" xfId="0" applyFont="1" applyFill="1" applyBorder="1" applyAlignment="1">
      <alignment horizontal="left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49" fontId="25" fillId="33" borderId="12" xfId="0" applyNumberFormat="1" applyFont="1" applyFill="1" applyBorder="1" applyAlignment="1">
      <alignment horizontal="center"/>
    </xf>
    <xf numFmtId="49" fontId="25" fillId="33" borderId="17" xfId="0" applyNumberFormat="1" applyFont="1" applyFill="1" applyBorder="1" applyAlignment="1">
      <alignment horizontal="center"/>
    </xf>
    <xf numFmtId="49" fontId="25" fillId="33" borderId="15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176" fontId="18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vertical="center"/>
    </xf>
    <xf numFmtId="0" fontId="25" fillId="33" borderId="17" xfId="0" applyFont="1" applyFill="1" applyBorder="1" applyAlignment="1">
      <alignment vertical="center"/>
    </xf>
    <xf numFmtId="49" fontId="10" fillId="33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vertical="center"/>
    </xf>
    <xf numFmtId="0" fontId="13" fillId="33" borderId="12" xfId="0" applyNumberFormat="1" applyFont="1" applyFill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7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wrapText="1"/>
    </xf>
    <xf numFmtId="0" fontId="0" fillId="33" borderId="0" xfId="0" applyFont="1" applyFill="1" applyAlignment="1">
      <alignment horizontal="left" wrapText="1"/>
    </xf>
    <xf numFmtId="49" fontId="2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8" fillId="33" borderId="10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3" fillId="0" borderId="12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49" fontId="74" fillId="0" borderId="10" xfId="0" applyNumberFormat="1" applyFont="1" applyFill="1" applyBorder="1" applyAlignment="1">
      <alignment horizontal="center" vertical="center"/>
    </xf>
    <xf numFmtId="0" fontId="74" fillId="0" borderId="12" xfId="0" applyFont="1" applyFill="1" applyBorder="1" applyAlignment="1">
      <alignment horizontal="left" vertical="center" wrapText="1"/>
    </xf>
    <xf numFmtId="0" fontId="74" fillId="0" borderId="17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0" fillId="0" borderId="0" xfId="0" applyAlignment="1">
      <alignment horizontal="left" wrapText="1"/>
    </xf>
    <xf numFmtId="0" fontId="1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HCHerbatykh_TN\Desktop\2%20&#1074;&#1072;&#1088;.&#1090;&#1084;&#1055;&#1088;&#1080;&#1083;%20&#1082;%205,6%20&#1052;&#1055;%20%20&#1087;&#1086;&#1089;&#1090;%20&#8470;1200%20&#1086;&#1090;%2030.08.2021%20(2224463%20v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8;&#1088;&#1086;&#1076;&#1086;&#1074;&#1072;%20&#1051;.&#1043;\&#1052;&#1091;&#1085;&#1080;&#1094;&#1080;&#1087;&#1072;&#1083;&#1100;&#1085;&#1099;&#1077;%20&#1087;&#1088;&#1086;&#1075;&#1088;&#1072;&#1084;&#1084;&#1099;\&#1048;&#1079;&#1084;&#1077;&#1085;&#1077;&#1085;&#1080;&#1103;%20&#1085;&#1072;%20&#1086;&#1089;&#1085;&#1086;&#1074;&#1072;&#1085;&#1080;&#1080;%20&#1088;&#1077;&#1096;&#1077;&#1085;&#1080;&#1103;%20&#1044;&#1091;&#1084;&#1099;\2018%20&#1075;&#1086;&#1076;\&#1044;&#1091;&#1084;&#1072;%20&#1086;&#1090;%2020%20&#1080;&#1102;&#1085;&#1103;%202018%20&#1075;&#1086;&#1076;&#1072;\&#1055;&#1088;&#1080;&#1083;&#1086;&#1078;&#1077;&#1085;&#1080;&#1103;%20&#1082;%20&#1087;&#1088;&#1086;&#1075;&#1088;&#1072;&#1084;&#1084;&#1077;%205,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>
        <row r="29">
          <cell r="N29">
            <v>5655.3</v>
          </cell>
        </row>
        <row r="30">
          <cell r="N30">
            <v>61688.6</v>
          </cell>
        </row>
        <row r="31">
          <cell r="N31">
            <v>1907.9</v>
          </cell>
        </row>
        <row r="32">
          <cell r="N32">
            <v>660</v>
          </cell>
        </row>
        <row r="33">
          <cell r="N33">
            <v>15000</v>
          </cell>
        </row>
        <row r="35">
          <cell r="N35">
            <v>1912.5</v>
          </cell>
        </row>
        <row r="36">
          <cell r="N36">
            <v>738.3</v>
          </cell>
        </row>
        <row r="37">
          <cell r="N37">
            <v>1302.4</v>
          </cell>
        </row>
        <row r="39">
          <cell r="N39">
            <v>600</v>
          </cell>
        </row>
        <row r="40">
          <cell r="N40">
            <v>639</v>
          </cell>
        </row>
        <row r="41">
          <cell r="N41">
            <v>191.8</v>
          </cell>
        </row>
        <row r="42">
          <cell r="N42">
            <v>41.4</v>
          </cell>
        </row>
        <row r="43">
          <cell r="N43">
            <v>40</v>
          </cell>
        </row>
        <row r="44">
          <cell r="N44">
            <v>400</v>
          </cell>
        </row>
        <row r="55">
          <cell r="N55">
            <v>2266.2</v>
          </cell>
        </row>
        <row r="57">
          <cell r="N57">
            <v>13040.5</v>
          </cell>
        </row>
        <row r="58">
          <cell r="N58">
            <v>180</v>
          </cell>
        </row>
        <row r="59">
          <cell r="N59">
            <v>825.9</v>
          </cell>
        </row>
        <row r="60">
          <cell r="N60">
            <v>5925.5</v>
          </cell>
        </row>
        <row r="64">
          <cell r="N64">
            <v>296.7</v>
          </cell>
        </row>
        <row r="67">
          <cell r="N67">
            <v>10000</v>
          </cell>
        </row>
        <row r="70">
          <cell r="N70">
            <v>15.7</v>
          </cell>
        </row>
        <row r="75">
          <cell r="N75">
            <v>200</v>
          </cell>
        </row>
        <row r="76">
          <cell r="N76">
            <v>7.4</v>
          </cell>
        </row>
        <row r="77">
          <cell r="N77">
            <v>12859.1</v>
          </cell>
        </row>
        <row r="78">
          <cell r="N78">
            <v>20168.812</v>
          </cell>
        </row>
        <row r="79">
          <cell r="N79">
            <v>2011.6</v>
          </cell>
        </row>
        <row r="82">
          <cell r="N82">
            <v>3440.3</v>
          </cell>
        </row>
        <row r="83">
          <cell r="N83">
            <v>200</v>
          </cell>
        </row>
        <row r="84">
          <cell r="N84">
            <v>865.5</v>
          </cell>
        </row>
        <row r="85">
          <cell r="N85">
            <v>1290</v>
          </cell>
        </row>
        <row r="86">
          <cell r="N86">
            <v>4870.8</v>
          </cell>
        </row>
        <row r="87">
          <cell r="N87">
            <v>50</v>
          </cell>
        </row>
        <row r="88">
          <cell r="N88">
            <v>2500</v>
          </cell>
        </row>
        <row r="89">
          <cell r="N89">
            <v>1521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1400</v>
          </cell>
        </row>
        <row r="93">
          <cell r="N93">
            <v>14274.8</v>
          </cell>
        </row>
        <row r="94">
          <cell r="N94">
            <v>9440</v>
          </cell>
        </row>
        <row r="95">
          <cell r="N95">
            <v>2750</v>
          </cell>
        </row>
        <row r="96">
          <cell r="N96">
            <v>5128.5</v>
          </cell>
        </row>
        <row r="97">
          <cell r="N97">
            <v>2000</v>
          </cell>
        </row>
        <row r="98">
          <cell r="N98">
            <v>6425.646</v>
          </cell>
        </row>
        <row r="99">
          <cell r="N99">
            <v>1958.6</v>
          </cell>
        </row>
        <row r="100">
          <cell r="N100">
            <v>800.1</v>
          </cell>
        </row>
        <row r="101">
          <cell r="N101">
            <v>1264.2</v>
          </cell>
        </row>
        <row r="102">
          <cell r="N102">
            <v>1285.5</v>
          </cell>
        </row>
        <row r="103">
          <cell r="N103">
            <v>1498</v>
          </cell>
        </row>
        <row r="104">
          <cell r="N104">
            <v>200</v>
          </cell>
        </row>
        <row r="105">
          <cell r="N105">
            <v>70</v>
          </cell>
        </row>
        <row r="106">
          <cell r="N106">
            <v>531.9</v>
          </cell>
        </row>
        <row r="107">
          <cell r="N107">
            <v>0</v>
          </cell>
        </row>
        <row r="108">
          <cell r="N108">
            <v>445.7</v>
          </cell>
        </row>
        <row r="109">
          <cell r="N109">
            <v>50</v>
          </cell>
        </row>
        <row r="110">
          <cell r="N110">
            <v>10</v>
          </cell>
        </row>
        <row r="117">
          <cell r="N117">
            <v>48155.3</v>
          </cell>
        </row>
        <row r="119">
          <cell r="N119">
            <v>30.8</v>
          </cell>
        </row>
        <row r="122">
          <cell r="N122">
            <v>44</v>
          </cell>
        </row>
        <row r="123">
          <cell r="N123">
            <v>4.1</v>
          </cell>
        </row>
        <row r="124">
          <cell r="N124">
            <v>18150.1</v>
          </cell>
        </row>
        <row r="125">
          <cell r="N125">
            <v>45433.3</v>
          </cell>
        </row>
        <row r="127">
          <cell r="N127">
            <v>3210</v>
          </cell>
        </row>
        <row r="128">
          <cell r="N128">
            <v>99.6</v>
          </cell>
        </row>
        <row r="130">
          <cell r="N130">
            <v>135.1</v>
          </cell>
        </row>
        <row r="132">
          <cell r="N132">
            <v>91171.8</v>
          </cell>
        </row>
        <row r="133">
          <cell r="N133">
            <v>2800</v>
          </cell>
        </row>
        <row r="134">
          <cell r="N134">
            <v>7.5</v>
          </cell>
        </row>
        <row r="135">
          <cell r="N135">
            <v>393.7</v>
          </cell>
        </row>
        <row r="136">
          <cell r="N136">
            <v>6565.400000000001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>
        <row r="120">
          <cell r="F120" t="str">
            <v>Развитие транспортной системы (организация транспортного обслуживания населения, развитие дорожного хозяйства)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7"/>
  <sheetViews>
    <sheetView view="pageBreakPreview" zoomScale="60" zoomScalePageLayoutView="0" workbookViewId="0" topLeftCell="A13">
      <selection activeCell="R29" sqref="R29"/>
    </sheetView>
  </sheetViews>
  <sheetFormatPr defaultColWidth="9.140625" defaultRowHeight="15"/>
  <cols>
    <col min="1" max="1" width="4.7109375" style="0" customWidth="1"/>
    <col min="2" max="2" width="4.57421875" style="92" customWidth="1"/>
    <col min="3" max="3" width="3.421875" style="93" customWidth="1"/>
    <col min="4" max="4" width="37.00390625" style="94" customWidth="1"/>
    <col min="5" max="5" width="10.57421875" style="0" customWidth="1"/>
    <col min="6" max="7" width="10.7109375" style="0" customWidth="1"/>
    <col min="8" max="9" width="10.7109375" style="41" customWidth="1"/>
    <col min="10" max="11" width="10.7109375" style="0" customWidth="1"/>
    <col min="12" max="12" width="9.8515625" style="0" customWidth="1"/>
  </cols>
  <sheetData>
    <row r="1" spans="7:12" ht="14.25">
      <c r="G1" s="284"/>
      <c r="H1" s="285"/>
      <c r="I1" s="285"/>
      <c r="J1" s="284"/>
      <c r="K1" s="284"/>
      <c r="L1" s="156" t="s">
        <v>345</v>
      </c>
    </row>
    <row r="2" spans="7:12" ht="14.25">
      <c r="G2" s="284"/>
      <c r="H2" s="285"/>
      <c r="I2" s="285"/>
      <c r="J2" s="284"/>
      <c r="K2" s="284"/>
      <c r="L2" s="156" t="s">
        <v>346</v>
      </c>
    </row>
    <row r="3" spans="7:12" ht="14.25">
      <c r="G3" s="284"/>
      <c r="H3" s="285"/>
      <c r="I3" s="285"/>
      <c r="J3" s="284"/>
      <c r="K3" s="284"/>
      <c r="L3" s="156" t="s">
        <v>494</v>
      </c>
    </row>
    <row r="4" spans="7:12" ht="18.75" customHeight="1">
      <c r="G4" s="284"/>
      <c r="H4" s="285"/>
      <c r="I4" s="285"/>
      <c r="J4" s="284"/>
      <c r="K4" s="284"/>
      <c r="L4" s="156" t="s">
        <v>347</v>
      </c>
    </row>
    <row r="5" spans="1:12" ht="24" customHeight="1">
      <c r="A5" s="42"/>
      <c r="B5" s="43"/>
      <c r="C5" s="44"/>
      <c r="D5" s="45"/>
      <c r="E5" s="46"/>
      <c r="F5" s="46"/>
      <c r="G5" s="46"/>
      <c r="H5" s="46"/>
      <c r="I5" s="285"/>
      <c r="J5" s="47"/>
      <c r="K5" s="47"/>
      <c r="L5" s="156" t="s">
        <v>498</v>
      </c>
    </row>
    <row r="6" spans="1:13" ht="13.5" customHeight="1">
      <c r="A6" s="42"/>
      <c r="B6" s="43"/>
      <c r="C6" s="44"/>
      <c r="D6" s="45"/>
      <c r="E6" s="46"/>
      <c r="F6" s="46"/>
      <c r="G6" s="46"/>
      <c r="H6" s="46"/>
      <c r="I6" s="285"/>
      <c r="J6" s="297" t="s">
        <v>267</v>
      </c>
      <c r="K6" s="298"/>
      <c r="L6" s="298"/>
      <c r="M6" s="95"/>
    </row>
    <row r="7" spans="1:13" ht="13.5" customHeight="1">
      <c r="A7" s="42"/>
      <c r="B7" s="43"/>
      <c r="C7" s="44"/>
      <c r="D7" s="45"/>
      <c r="E7" s="46"/>
      <c r="F7" s="46"/>
      <c r="G7" s="46"/>
      <c r="H7" s="46"/>
      <c r="I7" s="285"/>
      <c r="J7" s="297" t="s">
        <v>38</v>
      </c>
      <c r="K7" s="298"/>
      <c r="L7" s="298"/>
      <c r="M7" s="95"/>
    </row>
    <row r="8" spans="1:13" ht="13.5" customHeight="1">
      <c r="A8" s="42"/>
      <c r="B8" s="43"/>
      <c r="C8" s="44"/>
      <c r="D8" s="45"/>
      <c r="E8" s="46"/>
      <c r="F8" s="46"/>
      <c r="G8" s="297" t="s">
        <v>233</v>
      </c>
      <c r="H8" s="299"/>
      <c r="I8" s="299"/>
      <c r="J8" s="299"/>
      <c r="K8" s="299"/>
      <c r="L8" s="299"/>
      <c r="M8" s="95"/>
    </row>
    <row r="9" spans="1:13" ht="13.5" customHeight="1">
      <c r="A9" s="42"/>
      <c r="B9" s="43"/>
      <c r="C9" s="44"/>
      <c r="D9" s="45"/>
      <c r="E9" s="46"/>
      <c r="F9" s="46"/>
      <c r="G9" s="46"/>
      <c r="H9" s="300" t="s">
        <v>344</v>
      </c>
      <c r="I9" s="299"/>
      <c r="J9" s="299"/>
      <c r="K9" s="299"/>
      <c r="L9" s="299"/>
      <c r="M9" s="95"/>
    </row>
    <row r="10" spans="1:13" ht="13.5" customHeight="1">
      <c r="A10" s="42"/>
      <c r="B10" s="43"/>
      <c r="C10" s="44"/>
      <c r="D10" s="45"/>
      <c r="E10" s="46"/>
      <c r="F10" s="46"/>
      <c r="G10" s="46"/>
      <c r="H10" s="46"/>
      <c r="J10" s="152"/>
      <c r="K10" s="153"/>
      <c r="L10" s="153"/>
      <c r="M10" s="154"/>
    </row>
    <row r="11" spans="1:13" ht="13.5" customHeight="1">
      <c r="A11" s="42"/>
      <c r="B11" s="43"/>
      <c r="C11" s="44"/>
      <c r="D11" s="45"/>
      <c r="E11" s="46"/>
      <c r="F11" s="46"/>
      <c r="G11" s="46"/>
      <c r="H11" s="46"/>
      <c r="J11" s="49"/>
      <c r="K11" s="50"/>
      <c r="L11" s="50"/>
      <c r="M11" s="51"/>
    </row>
    <row r="12" spans="1:11" ht="13.5" customHeight="1">
      <c r="A12" s="42"/>
      <c r="B12" s="304" t="s">
        <v>268</v>
      </c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2" ht="19.5" customHeight="1">
      <c r="A13" s="305" t="s">
        <v>234</v>
      </c>
      <c r="B13" s="306"/>
      <c r="C13" s="306"/>
      <c r="D13" s="306"/>
      <c r="E13" s="307" t="s">
        <v>247</v>
      </c>
      <c r="F13" s="308"/>
      <c r="G13" s="308"/>
      <c r="H13" s="308"/>
      <c r="I13" s="308"/>
      <c r="J13" s="308"/>
      <c r="K13" s="308"/>
      <c r="L13" s="308"/>
    </row>
    <row r="14" spans="1:12" ht="19.5" customHeight="1">
      <c r="A14" s="305" t="s">
        <v>235</v>
      </c>
      <c r="B14" s="306"/>
      <c r="C14" s="306"/>
      <c r="D14" s="306"/>
      <c r="E14" s="307" t="s">
        <v>236</v>
      </c>
      <c r="F14" s="308"/>
      <c r="G14" s="308"/>
      <c r="H14" s="308"/>
      <c r="I14" s="308"/>
      <c r="J14" s="308"/>
      <c r="K14" s="308"/>
      <c r="L14" s="308"/>
    </row>
    <row r="15" spans="1:11" ht="13.5" customHeight="1">
      <c r="A15" s="42"/>
      <c r="B15" s="52"/>
      <c r="C15" s="53"/>
      <c r="D15" s="54"/>
      <c r="E15" s="55"/>
      <c r="F15" s="55"/>
      <c r="G15" s="55"/>
      <c r="H15" s="55"/>
      <c r="I15" s="55"/>
      <c r="J15" s="55"/>
      <c r="K15" s="55"/>
    </row>
    <row r="16" spans="1:12" ht="26.25" customHeight="1">
      <c r="A16" s="309" t="s">
        <v>30</v>
      </c>
      <c r="B16" s="309"/>
      <c r="C16" s="295" t="s">
        <v>269</v>
      </c>
      <c r="D16" s="296" t="s">
        <v>270</v>
      </c>
      <c r="E16" s="301" t="s">
        <v>271</v>
      </c>
      <c r="F16" s="301"/>
      <c r="G16" s="301"/>
      <c r="H16" s="301"/>
      <c r="I16" s="301"/>
      <c r="J16" s="301"/>
      <c r="K16" s="301"/>
      <c r="L16" s="302"/>
    </row>
    <row r="17" spans="1:12" ht="14.25">
      <c r="A17" s="309"/>
      <c r="B17" s="309"/>
      <c r="C17" s="295"/>
      <c r="D17" s="296"/>
      <c r="E17" s="301"/>
      <c r="F17" s="56" t="s">
        <v>272</v>
      </c>
      <c r="G17" s="56" t="s">
        <v>273</v>
      </c>
      <c r="H17" s="56" t="s">
        <v>274</v>
      </c>
      <c r="I17" s="57" t="s">
        <v>275</v>
      </c>
      <c r="J17" s="57" t="s">
        <v>276</v>
      </c>
      <c r="K17" s="56" t="s">
        <v>277</v>
      </c>
      <c r="L17" s="58" t="s">
        <v>278</v>
      </c>
    </row>
    <row r="18" spans="1:12" ht="14.25">
      <c r="A18" s="5" t="s">
        <v>40</v>
      </c>
      <c r="B18" s="6" t="s">
        <v>31</v>
      </c>
      <c r="C18" s="295"/>
      <c r="D18" s="296"/>
      <c r="E18" s="301"/>
      <c r="F18" s="56" t="s">
        <v>279</v>
      </c>
      <c r="G18" s="56" t="s">
        <v>280</v>
      </c>
      <c r="H18" s="56" t="s">
        <v>280</v>
      </c>
      <c r="I18" s="56" t="s">
        <v>281</v>
      </c>
      <c r="J18" s="56" t="s">
        <v>281</v>
      </c>
      <c r="K18" s="56" t="s">
        <v>281</v>
      </c>
      <c r="L18" s="56" t="s">
        <v>281</v>
      </c>
    </row>
    <row r="19" spans="1:12" ht="14.25">
      <c r="A19" s="292" t="s">
        <v>282</v>
      </c>
      <c r="B19" s="292"/>
      <c r="C19" s="292"/>
      <c r="D19" s="292"/>
      <c r="E19" s="292"/>
      <c r="F19" s="292"/>
      <c r="G19" s="292"/>
      <c r="H19" s="292"/>
      <c r="I19" s="292"/>
      <c r="J19" s="292"/>
      <c r="K19" s="292"/>
      <c r="L19" s="292"/>
    </row>
    <row r="20" spans="1:12" ht="42" customHeight="1">
      <c r="A20" s="59" t="s">
        <v>46</v>
      </c>
      <c r="B20" s="60">
        <v>1</v>
      </c>
      <c r="C20" s="26">
        <v>1</v>
      </c>
      <c r="D20" s="61" t="s">
        <v>283</v>
      </c>
      <c r="E20" s="62" t="s">
        <v>284</v>
      </c>
      <c r="F20" s="63" t="s">
        <v>285</v>
      </c>
      <c r="G20" s="63" t="s">
        <v>285</v>
      </c>
      <c r="H20" s="63" t="s">
        <v>285</v>
      </c>
      <c r="I20" s="64" t="s">
        <v>285</v>
      </c>
      <c r="J20" s="65" t="s">
        <v>285</v>
      </c>
      <c r="K20" s="25" t="s">
        <v>285</v>
      </c>
      <c r="L20" s="66" t="s">
        <v>285</v>
      </c>
    </row>
    <row r="21" spans="1:12" ht="57.75" customHeight="1">
      <c r="A21" s="59" t="s">
        <v>46</v>
      </c>
      <c r="B21" s="60" t="s">
        <v>6</v>
      </c>
      <c r="C21" s="26">
        <v>2</v>
      </c>
      <c r="D21" s="61" t="s">
        <v>286</v>
      </c>
      <c r="E21" s="26" t="s">
        <v>287</v>
      </c>
      <c r="F21" s="64">
        <v>7</v>
      </c>
      <c r="G21" s="67">
        <v>5.78</v>
      </c>
      <c r="H21" s="67">
        <v>3.78</v>
      </c>
      <c r="I21" s="67">
        <v>3.8</v>
      </c>
      <c r="J21" s="67">
        <v>4.1</v>
      </c>
      <c r="K21" s="67">
        <v>4.4</v>
      </c>
      <c r="L21" s="68">
        <v>4.7</v>
      </c>
    </row>
    <row r="22" spans="1:12" ht="40.5" customHeight="1">
      <c r="A22" s="59" t="s">
        <v>46</v>
      </c>
      <c r="B22" s="60" t="s">
        <v>6</v>
      </c>
      <c r="C22" s="26">
        <v>3</v>
      </c>
      <c r="D22" s="61" t="s">
        <v>288</v>
      </c>
      <c r="E22" s="26" t="s">
        <v>289</v>
      </c>
      <c r="F22" s="67">
        <v>22.09</v>
      </c>
      <c r="G22" s="67">
        <v>22.3</v>
      </c>
      <c r="H22" s="67">
        <v>22.48</v>
      </c>
      <c r="I22" s="67">
        <v>22.53</v>
      </c>
      <c r="J22" s="67">
        <v>23.1</v>
      </c>
      <c r="K22" s="67">
        <v>23.61</v>
      </c>
      <c r="L22" s="68">
        <v>24.1</v>
      </c>
    </row>
    <row r="23" spans="1:12" ht="51.75" customHeight="1">
      <c r="A23" s="59" t="s">
        <v>46</v>
      </c>
      <c r="B23" s="60" t="s">
        <v>6</v>
      </c>
      <c r="C23" s="26">
        <v>4</v>
      </c>
      <c r="D23" s="61" t="s">
        <v>290</v>
      </c>
      <c r="E23" s="26" t="s">
        <v>289</v>
      </c>
      <c r="F23" s="64">
        <v>0.3</v>
      </c>
      <c r="G23" s="67">
        <v>0.37</v>
      </c>
      <c r="H23" s="67">
        <v>0.28</v>
      </c>
      <c r="I23" s="67">
        <v>0.33</v>
      </c>
      <c r="J23" s="67">
        <v>0.34</v>
      </c>
      <c r="K23" s="67">
        <v>0.35</v>
      </c>
      <c r="L23" s="68">
        <v>0.36</v>
      </c>
    </row>
    <row r="24" spans="1:12" ht="35.25" customHeight="1">
      <c r="A24" s="59" t="s">
        <v>46</v>
      </c>
      <c r="B24" s="60" t="s">
        <v>6</v>
      </c>
      <c r="C24" s="26">
        <v>5</v>
      </c>
      <c r="D24" s="61" t="s">
        <v>291</v>
      </c>
      <c r="E24" s="26" t="s">
        <v>292</v>
      </c>
      <c r="F24" s="67">
        <v>29559</v>
      </c>
      <c r="G24" s="67">
        <v>35962</v>
      </c>
      <c r="H24" s="67">
        <v>26911</v>
      </c>
      <c r="I24" s="67">
        <v>32467</v>
      </c>
      <c r="J24" s="67">
        <v>32600</v>
      </c>
      <c r="K24" s="67">
        <v>33100</v>
      </c>
      <c r="L24" s="68">
        <v>33600</v>
      </c>
    </row>
    <row r="25" spans="1:12" ht="94.5" customHeight="1">
      <c r="A25" s="293" t="s">
        <v>46</v>
      </c>
      <c r="B25" s="294" t="s">
        <v>6</v>
      </c>
      <c r="C25" s="26">
        <v>6</v>
      </c>
      <c r="D25" s="61" t="s">
        <v>330</v>
      </c>
      <c r="E25" s="26" t="s">
        <v>293</v>
      </c>
      <c r="F25" s="67">
        <v>0</v>
      </c>
      <c r="G25" s="67">
        <v>600</v>
      </c>
      <c r="H25" s="67">
        <v>454</v>
      </c>
      <c r="I25" s="67">
        <v>300</v>
      </c>
      <c r="J25" s="67">
        <v>310</v>
      </c>
      <c r="K25" s="67">
        <v>320</v>
      </c>
      <c r="L25" s="68">
        <v>330</v>
      </c>
    </row>
    <row r="26" spans="1:12" ht="96">
      <c r="A26" s="293"/>
      <c r="B26" s="294"/>
      <c r="C26" s="26">
        <v>7</v>
      </c>
      <c r="D26" s="61" t="s">
        <v>294</v>
      </c>
      <c r="E26" s="26" t="s">
        <v>289</v>
      </c>
      <c r="F26" s="67">
        <v>92161</v>
      </c>
      <c r="G26" s="67">
        <v>85047</v>
      </c>
      <c r="H26" s="67">
        <v>19542</v>
      </c>
      <c r="I26" s="67">
        <v>19542</v>
      </c>
      <c r="J26" s="67">
        <v>19542</v>
      </c>
      <c r="K26" s="67">
        <v>0</v>
      </c>
      <c r="L26" s="68">
        <v>0</v>
      </c>
    </row>
    <row r="27" spans="1:12" ht="119.25" customHeight="1">
      <c r="A27" s="59" t="s">
        <v>46</v>
      </c>
      <c r="B27" s="60" t="s">
        <v>6</v>
      </c>
      <c r="C27" s="26">
        <v>8</v>
      </c>
      <c r="D27" s="61" t="s">
        <v>295</v>
      </c>
      <c r="E27" s="26" t="s">
        <v>289</v>
      </c>
      <c r="F27" s="67">
        <v>9225</v>
      </c>
      <c r="G27" s="67">
        <v>9225</v>
      </c>
      <c r="H27" s="67">
        <v>7993</v>
      </c>
      <c r="I27" s="67">
        <v>7993</v>
      </c>
      <c r="J27" s="67">
        <v>7993</v>
      </c>
      <c r="K27" s="67">
        <v>0</v>
      </c>
      <c r="L27" s="68">
        <v>0</v>
      </c>
    </row>
    <row r="28" spans="1:12" ht="14.25">
      <c r="A28" s="290" t="s">
        <v>51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</row>
    <row r="29" spans="1:12" ht="72">
      <c r="A29" s="59" t="s">
        <v>46</v>
      </c>
      <c r="B29" s="60" t="s">
        <v>29</v>
      </c>
      <c r="C29" s="69">
        <v>1</v>
      </c>
      <c r="D29" s="70" t="s">
        <v>296</v>
      </c>
      <c r="E29" s="59" t="s">
        <v>297</v>
      </c>
      <c r="F29" s="59">
        <v>82.8</v>
      </c>
      <c r="G29" s="59">
        <v>84.18</v>
      </c>
      <c r="H29" s="80">
        <v>85.86</v>
      </c>
      <c r="I29" s="59">
        <v>85.26</v>
      </c>
      <c r="J29" s="59">
        <v>85.8</v>
      </c>
      <c r="K29" s="59">
        <v>86</v>
      </c>
      <c r="L29" s="59">
        <v>86.32</v>
      </c>
    </row>
    <row r="30" spans="1:12" ht="36">
      <c r="A30" s="59" t="s">
        <v>46</v>
      </c>
      <c r="B30" s="60" t="s">
        <v>29</v>
      </c>
      <c r="C30" s="69" t="s">
        <v>29</v>
      </c>
      <c r="D30" s="71" t="s">
        <v>298</v>
      </c>
      <c r="E30" s="59" t="s">
        <v>299</v>
      </c>
      <c r="F30" s="59">
        <v>56</v>
      </c>
      <c r="G30" s="59">
        <v>27</v>
      </c>
      <c r="H30" s="73">
        <v>82</v>
      </c>
      <c r="I30" s="72">
        <v>162</v>
      </c>
      <c r="J30" s="72">
        <v>51</v>
      </c>
      <c r="K30" s="72">
        <v>51</v>
      </c>
      <c r="L30" s="72">
        <v>51</v>
      </c>
    </row>
    <row r="31" spans="1:12" ht="24">
      <c r="A31" s="59" t="s">
        <v>46</v>
      </c>
      <c r="B31" s="60" t="s">
        <v>29</v>
      </c>
      <c r="C31" s="69" t="s">
        <v>42</v>
      </c>
      <c r="D31" s="71" t="s">
        <v>300</v>
      </c>
      <c r="E31" s="59" t="s">
        <v>299</v>
      </c>
      <c r="F31" s="66">
        <v>0</v>
      </c>
      <c r="G31" s="72">
        <v>1</v>
      </c>
      <c r="H31" s="73">
        <v>4</v>
      </c>
      <c r="I31" s="72">
        <v>9</v>
      </c>
      <c r="J31" s="72">
        <v>0</v>
      </c>
      <c r="K31" s="72">
        <v>0</v>
      </c>
      <c r="L31" s="72">
        <v>0</v>
      </c>
    </row>
    <row r="32" spans="1:12" ht="36">
      <c r="A32" s="59" t="s">
        <v>46</v>
      </c>
      <c r="B32" s="60" t="s">
        <v>29</v>
      </c>
      <c r="C32" s="69" t="s">
        <v>7</v>
      </c>
      <c r="D32" s="71" t="s">
        <v>301</v>
      </c>
      <c r="E32" s="59" t="s">
        <v>289</v>
      </c>
      <c r="F32" s="59">
        <v>0</v>
      </c>
      <c r="G32" s="72">
        <v>134</v>
      </c>
      <c r="H32" s="73">
        <v>2204.34</v>
      </c>
      <c r="I32" s="72">
        <v>1948.85</v>
      </c>
      <c r="J32" s="72">
        <v>0</v>
      </c>
      <c r="K32" s="72">
        <v>0</v>
      </c>
      <c r="L32" s="72">
        <v>0</v>
      </c>
    </row>
    <row r="33" spans="1:12" ht="14.25">
      <c r="A33" s="290" t="s">
        <v>54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</row>
    <row r="34" spans="1:12" ht="24">
      <c r="A34" s="73" t="s">
        <v>46</v>
      </c>
      <c r="B34" s="74" t="s">
        <v>42</v>
      </c>
      <c r="C34" s="75" t="s">
        <v>6</v>
      </c>
      <c r="D34" s="76" t="s">
        <v>302</v>
      </c>
      <c r="E34" s="73" t="s">
        <v>297</v>
      </c>
      <c r="F34" s="73">
        <v>54</v>
      </c>
      <c r="G34" s="73">
        <v>53.3</v>
      </c>
      <c r="H34" s="73">
        <v>54.2</v>
      </c>
      <c r="I34" s="73">
        <v>52.2</v>
      </c>
      <c r="J34" s="73">
        <v>52.1</v>
      </c>
      <c r="K34" s="73">
        <v>50</v>
      </c>
      <c r="L34" s="73">
        <v>49.9</v>
      </c>
    </row>
    <row r="35" spans="1:12" ht="24">
      <c r="A35" s="73" t="s">
        <v>46</v>
      </c>
      <c r="B35" s="74" t="s">
        <v>42</v>
      </c>
      <c r="C35" s="75" t="s">
        <v>29</v>
      </c>
      <c r="D35" s="77" t="s">
        <v>303</v>
      </c>
      <c r="E35" s="73" t="s">
        <v>299</v>
      </c>
      <c r="F35" s="73">
        <v>7</v>
      </c>
      <c r="G35" s="73">
        <v>11</v>
      </c>
      <c r="H35" s="73">
        <v>20</v>
      </c>
      <c r="I35" s="73">
        <v>7</v>
      </c>
      <c r="J35" s="73">
        <v>7</v>
      </c>
      <c r="K35" s="73">
        <v>7</v>
      </c>
      <c r="L35" s="73">
        <v>7</v>
      </c>
    </row>
    <row r="36" spans="1:12" ht="14.25">
      <c r="A36" s="73" t="s">
        <v>46</v>
      </c>
      <c r="B36" s="74" t="s">
        <v>42</v>
      </c>
      <c r="C36" s="75" t="s">
        <v>42</v>
      </c>
      <c r="D36" s="78" t="s">
        <v>304</v>
      </c>
      <c r="E36" s="73" t="s">
        <v>297</v>
      </c>
      <c r="F36" s="73">
        <v>73.4</v>
      </c>
      <c r="G36" s="73">
        <v>65.4</v>
      </c>
      <c r="H36" s="73">
        <v>58.7</v>
      </c>
      <c r="I36" s="73">
        <v>64.6</v>
      </c>
      <c r="J36" s="73">
        <v>64.4</v>
      </c>
      <c r="K36" s="73">
        <v>64.2</v>
      </c>
      <c r="L36" s="73">
        <v>64.1</v>
      </c>
    </row>
    <row r="37" spans="1:12" ht="24">
      <c r="A37" s="73" t="s">
        <v>46</v>
      </c>
      <c r="B37" s="74" t="s">
        <v>42</v>
      </c>
      <c r="C37" s="75" t="s">
        <v>7</v>
      </c>
      <c r="D37" s="77" t="s">
        <v>305</v>
      </c>
      <c r="E37" s="73" t="s">
        <v>299</v>
      </c>
      <c r="F37" s="73">
        <v>40</v>
      </c>
      <c r="G37" s="73">
        <v>39</v>
      </c>
      <c r="H37" s="73">
        <v>33</v>
      </c>
      <c r="I37" s="73">
        <v>36</v>
      </c>
      <c r="J37" s="73">
        <v>34</v>
      </c>
      <c r="K37" s="73">
        <v>32</v>
      </c>
      <c r="L37" s="73">
        <v>30</v>
      </c>
    </row>
    <row r="38" spans="1:12" ht="14.25">
      <c r="A38" s="73" t="s">
        <v>46</v>
      </c>
      <c r="B38" s="74" t="s">
        <v>42</v>
      </c>
      <c r="C38" s="75" t="s">
        <v>52</v>
      </c>
      <c r="D38" s="78" t="s">
        <v>306</v>
      </c>
      <c r="E38" s="73" t="s">
        <v>297</v>
      </c>
      <c r="F38" s="73">
        <v>74.7</v>
      </c>
      <c r="G38" s="73">
        <v>95.4</v>
      </c>
      <c r="H38" s="73">
        <v>94.4</v>
      </c>
      <c r="I38" s="73">
        <v>94.8</v>
      </c>
      <c r="J38" s="73">
        <v>94.6</v>
      </c>
      <c r="K38" s="73">
        <v>94.4</v>
      </c>
      <c r="L38" s="73">
        <v>94.3</v>
      </c>
    </row>
    <row r="39" spans="1:12" ht="24">
      <c r="A39" s="73" t="s">
        <v>46</v>
      </c>
      <c r="B39" s="74" t="s">
        <v>42</v>
      </c>
      <c r="C39" s="75" t="s">
        <v>53</v>
      </c>
      <c r="D39" s="77" t="s">
        <v>307</v>
      </c>
      <c r="E39" s="73" t="s">
        <v>299</v>
      </c>
      <c r="F39" s="73">
        <v>214</v>
      </c>
      <c r="G39" s="73">
        <v>134</v>
      </c>
      <c r="H39" s="73">
        <v>160</v>
      </c>
      <c r="I39" s="73">
        <v>132</v>
      </c>
      <c r="J39" s="73">
        <v>131</v>
      </c>
      <c r="K39" s="73">
        <v>130</v>
      </c>
      <c r="L39" s="73">
        <v>129</v>
      </c>
    </row>
    <row r="40" spans="1:12" ht="14.25">
      <c r="A40" s="73" t="s">
        <v>46</v>
      </c>
      <c r="B40" s="74" t="s">
        <v>42</v>
      </c>
      <c r="C40" s="75" t="s">
        <v>308</v>
      </c>
      <c r="D40" s="78" t="s">
        <v>309</v>
      </c>
      <c r="E40" s="73" t="s">
        <v>297</v>
      </c>
      <c r="F40" s="73">
        <v>67</v>
      </c>
      <c r="G40" s="73">
        <v>68</v>
      </c>
      <c r="H40" s="73">
        <v>68.3</v>
      </c>
      <c r="I40" s="73">
        <v>65</v>
      </c>
      <c r="J40" s="73">
        <v>64</v>
      </c>
      <c r="K40" s="73">
        <v>63</v>
      </c>
      <c r="L40" s="73">
        <v>62</v>
      </c>
    </row>
    <row r="41" spans="1:12" ht="24">
      <c r="A41" s="73" t="s">
        <v>46</v>
      </c>
      <c r="B41" s="74" t="s">
        <v>42</v>
      </c>
      <c r="C41" s="75" t="s">
        <v>310</v>
      </c>
      <c r="D41" s="77" t="s">
        <v>311</v>
      </c>
      <c r="E41" s="73" t="s">
        <v>299</v>
      </c>
      <c r="F41" s="73">
        <v>11</v>
      </c>
      <c r="G41" s="73">
        <v>30</v>
      </c>
      <c r="H41" s="73">
        <v>33</v>
      </c>
      <c r="I41" s="73">
        <v>27</v>
      </c>
      <c r="J41" s="73">
        <v>26</v>
      </c>
      <c r="K41" s="73">
        <v>25</v>
      </c>
      <c r="L41" s="73">
        <v>24</v>
      </c>
    </row>
    <row r="42" spans="1:12" ht="24">
      <c r="A42" s="73" t="s">
        <v>46</v>
      </c>
      <c r="B42" s="74" t="s">
        <v>42</v>
      </c>
      <c r="C42" s="75" t="s">
        <v>312</v>
      </c>
      <c r="D42" s="77" t="s">
        <v>313</v>
      </c>
      <c r="E42" s="73" t="s">
        <v>299</v>
      </c>
      <c r="F42" s="73">
        <v>994</v>
      </c>
      <c r="G42" s="73">
        <v>1099</v>
      </c>
      <c r="H42" s="73">
        <v>1127</v>
      </c>
      <c r="I42" s="73">
        <v>977</v>
      </c>
      <c r="J42" s="73">
        <v>975</v>
      </c>
      <c r="K42" s="73">
        <v>970</v>
      </c>
      <c r="L42" s="73">
        <v>965</v>
      </c>
    </row>
    <row r="43" spans="1:12" ht="14.25">
      <c r="A43" s="73" t="s">
        <v>46</v>
      </c>
      <c r="B43" s="74" t="s">
        <v>42</v>
      </c>
      <c r="C43" s="75" t="s">
        <v>1</v>
      </c>
      <c r="D43" s="78" t="s">
        <v>314</v>
      </c>
      <c r="E43" s="73" t="s">
        <v>297</v>
      </c>
      <c r="F43" s="73">
        <v>72.9</v>
      </c>
      <c r="G43" s="73">
        <v>72.8</v>
      </c>
      <c r="H43" s="73">
        <v>73.4</v>
      </c>
      <c r="I43" s="73">
        <v>72.7</v>
      </c>
      <c r="J43" s="73">
        <v>72.6</v>
      </c>
      <c r="K43" s="73">
        <v>72.5</v>
      </c>
      <c r="L43" s="73">
        <v>72.4</v>
      </c>
    </row>
    <row r="44" spans="1:12" ht="14.25">
      <c r="A44" s="73" t="s">
        <v>46</v>
      </c>
      <c r="B44" s="74" t="s">
        <v>42</v>
      </c>
      <c r="C44" s="75" t="s">
        <v>2</v>
      </c>
      <c r="D44" s="78" t="s">
        <v>315</v>
      </c>
      <c r="E44" s="73" t="s">
        <v>297</v>
      </c>
      <c r="F44" s="73">
        <v>60.7</v>
      </c>
      <c r="G44" s="73">
        <v>63</v>
      </c>
      <c r="H44" s="73">
        <v>60</v>
      </c>
      <c r="I44" s="73">
        <v>60.5</v>
      </c>
      <c r="J44" s="73">
        <v>60.4</v>
      </c>
      <c r="K44" s="73">
        <v>60.3</v>
      </c>
      <c r="L44" s="73">
        <v>60.2</v>
      </c>
    </row>
    <row r="45" spans="1:12" ht="197.25" customHeight="1">
      <c r="A45" s="73" t="s">
        <v>46</v>
      </c>
      <c r="B45" s="74" t="s">
        <v>42</v>
      </c>
      <c r="C45" s="75" t="s">
        <v>3</v>
      </c>
      <c r="D45" s="78" t="s">
        <v>316</v>
      </c>
      <c r="E45" s="79" t="s">
        <v>297</v>
      </c>
      <c r="F45" s="79">
        <v>75</v>
      </c>
      <c r="G45" s="79">
        <v>81.25</v>
      </c>
      <c r="H45" s="79">
        <v>84.62</v>
      </c>
      <c r="I45" s="79">
        <v>93.33</v>
      </c>
      <c r="J45" s="79">
        <v>93.33</v>
      </c>
      <c r="K45" s="79">
        <v>93.33</v>
      </c>
      <c r="L45" s="79">
        <v>93.33</v>
      </c>
    </row>
    <row r="46" spans="1:12" ht="14.25">
      <c r="A46" s="290" t="s">
        <v>55</v>
      </c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</row>
    <row r="47" spans="1:12" ht="36">
      <c r="A47" s="80" t="s">
        <v>46</v>
      </c>
      <c r="B47" s="81" t="s">
        <v>7</v>
      </c>
      <c r="C47" s="82">
        <v>1</v>
      </c>
      <c r="D47" s="83" t="s">
        <v>340</v>
      </c>
      <c r="E47" s="80" t="s">
        <v>293</v>
      </c>
      <c r="F47" s="82"/>
      <c r="G47" s="82"/>
      <c r="H47" s="82"/>
      <c r="I47" s="82">
        <v>45</v>
      </c>
      <c r="J47" s="82">
        <v>55</v>
      </c>
      <c r="K47" s="82">
        <v>55</v>
      </c>
      <c r="L47" s="82">
        <v>56</v>
      </c>
    </row>
    <row r="48" spans="1:12" ht="24">
      <c r="A48" s="80" t="s">
        <v>46</v>
      </c>
      <c r="B48" s="81" t="s">
        <v>7</v>
      </c>
      <c r="C48" s="82">
        <v>2</v>
      </c>
      <c r="D48" s="83" t="s">
        <v>317</v>
      </c>
      <c r="E48" s="80" t="s">
        <v>318</v>
      </c>
      <c r="F48" s="80">
        <v>200.1</v>
      </c>
      <c r="G48" s="80">
        <v>201.57</v>
      </c>
      <c r="H48" s="80">
        <v>203.63</v>
      </c>
      <c r="I48" s="80">
        <v>238.6</v>
      </c>
      <c r="J48" s="80">
        <v>256.59</v>
      </c>
      <c r="K48" s="80">
        <v>274.58</v>
      </c>
      <c r="L48" s="80">
        <v>292.57</v>
      </c>
    </row>
    <row r="49" spans="1:12" ht="24">
      <c r="A49" s="80" t="s">
        <v>46</v>
      </c>
      <c r="B49" s="81" t="s">
        <v>7</v>
      </c>
      <c r="C49" s="82">
        <v>3</v>
      </c>
      <c r="D49" s="83" t="s">
        <v>319</v>
      </c>
      <c r="E49" s="80" t="s">
        <v>293</v>
      </c>
      <c r="F49" s="82">
        <v>5205</v>
      </c>
      <c r="G49" s="82">
        <v>5596</v>
      </c>
      <c r="H49" s="82">
        <v>5618</v>
      </c>
      <c r="I49" s="82">
        <v>5252</v>
      </c>
      <c r="J49" s="82">
        <v>5267</v>
      </c>
      <c r="K49" s="82">
        <v>5272</v>
      </c>
      <c r="L49" s="82">
        <v>5284</v>
      </c>
    </row>
    <row r="50" spans="1:12" ht="24">
      <c r="A50" s="80" t="s">
        <v>46</v>
      </c>
      <c r="B50" s="81" t="s">
        <v>7</v>
      </c>
      <c r="C50" s="82">
        <v>4</v>
      </c>
      <c r="D50" s="83" t="s">
        <v>320</v>
      </c>
      <c r="E50" s="80" t="s">
        <v>341</v>
      </c>
      <c r="F50" s="82">
        <v>0</v>
      </c>
      <c r="G50" s="82">
        <v>0</v>
      </c>
      <c r="H50" s="82">
        <v>0</v>
      </c>
      <c r="I50" s="82">
        <v>0</v>
      </c>
      <c r="J50" s="82">
        <v>30</v>
      </c>
      <c r="K50" s="82">
        <v>30</v>
      </c>
      <c r="L50" s="82">
        <v>30</v>
      </c>
    </row>
    <row r="51" spans="1:12" s="41" customFormat="1" ht="14.25">
      <c r="A51" s="290" t="s">
        <v>131</v>
      </c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1"/>
    </row>
    <row r="52" spans="1:13" s="41" customFormat="1" ht="60">
      <c r="A52" s="80" t="s">
        <v>46</v>
      </c>
      <c r="B52" s="81" t="s">
        <v>52</v>
      </c>
      <c r="C52" s="82">
        <v>1</v>
      </c>
      <c r="D52" s="84" t="s">
        <v>321</v>
      </c>
      <c r="E52" s="80" t="s">
        <v>297</v>
      </c>
      <c r="F52" s="80">
        <v>47</v>
      </c>
      <c r="G52" s="80">
        <v>47.3</v>
      </c>
      <c r="H52" s="80">
        <v>47.3</v>
      </c>
      <c r="I52" s="80">
        <v>51</v>
      </c>
      <c r="J52" s="80">
        <v>52.35</v>
      </c>
      <c r="K52" s="85">
        <v>53.7</v>
      </c>
      <c r="L52" s="80">
        <v>55.05</v>
      </c>
      <c r="M52" s="86"/>
    </row>
    <row r="53" spans="1:12" s="41" customFormat="1" ht="78" customHeight="1">
      <c r="A53" s="80" t="s">
        <v>46</v>
      </c>
      <c r="B53" s="81" t="s">
        <v>52</v>
      </c>
      <c r="C53" s="82">
        <v>2</v>
      </c>
      <c r="D53" s="84" t="s">
        <v>322</v>
      </c>
      <c r="E53" s="80" t="s">
        <v>297</v>
      </c>
      <c r="F53" s="80">
        <v>85.66</v>
      </c>
      <c r="G53" s="80">
        <v>83.07</v>
      </c>
      <c r="H53" s="80">
        <v>78.4</v>
      </c>
      <c r="I53" s="80">
        <v>78.21</v>
      </c>
      <c r="J53" s="80">
        <v>77.05</v>
      </c>
      <c r="K53" s="80">
        <v>75.89</v>
      </c>
      <c r="L53" s="87">
        <v>74.73</v>
      </c>
    </row>
    <row r="54" spans="1:12" s="41" customFormat="1" ht="92.25" customHeight="1">
      <c r="A54" s="80" t="s">
        <v>46</v>
      </c>
      <c r="B54" s="81" t="s">
        <v>52</v>
      </c>
      <c r="C54" s="82">
        <v>3</v>
      </c>
      <c r="D54" s="84" t="s">
        <v>323</v>
      </c>
      <c r="E54" s="80" t="s">
        <v>297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</row>
    <row r="55" spans="1:12" s="41" customFormat="1" ht="34.5" customHeight="1">
      <c r="A55" s="80" t="s">
        <v>46</v>
      </c>
      <c r="B55" s="81" t="s">
        <v>52</v>
      </c>
      <c r="C55" s="82">
        <v>4</v>
      </c>
      <c r="D55" s="84" t="s">
        <v>324</v>
      </c>
      <c r="E55" s="80" t="s">
        <v>325</v>
      </c>
      <c r="F55" s="80">
        <v>2.76</v>
      </c>
      <c r="G55" s="80">
        <v>5.78</v>
      </c>
      <c r="H55" s="80">
        <v>12.27</v>
      </c>
      <c r="I55" s="99">
        <v>6.372</v>
      </c>
      <c r="J55" s="80">
        <v>1.5</v>
      </c>
      <c r="K55" s="80">
        <v>1.5</v>
      </c>
      <c r="L55" s="80">
        <v>1.5</v>
      </c>
    </row>
    <row r="56" spans="1:12" s="41" customFormat="1" ht="14.25">
      <c r="A56" s="290" t="s">
        <v>326</v>
      </c>
      <c r="B56" s="290"/>
      <c r="C56" s="290"/>
      <c r="D56" s="290"/>
      <c r="E56" s="290"/>
      <c r="F56" s="290"/>
      <c r="G56" s="290"/>
      <c r="H56" s="290"/>
      <c r="I56" s="290"/>
      <c r="J56" s="290"/>
      <c r="K56" s="290"/>
      <c r="L56" s="290"/>
    </row>
    <row r="57" spans="1:12" s="41" customFormat="1" ht="105.75" customHeight="1">
      <c r="A57" s="79" t="s">
        <v>46</v>
      </c>
      <c r="B57" s="24" t="s">
        <v>53</v>
      </c>
      <c r="C57" s="88">
        <v>1</v>
      </c>
      <c r="D57" s="89" t="s">
        <v>327</v>
      </c>
      <c r="E57" s="79" t="s">
        <v>297</v>
      </c>
      <c r="F57" s="90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1">
        <v>0</v>
      </c>
    </row>
  </sheetData>
  <sheetProtection/>
  <mergeCells count="22">
    <mergeCell ref="E13:L13"/>
    <mergeCell ref="A14:D14"/>
    <mergeCell ref="E14:L14"/>
    <mergeCell ref="A16:B17"/>
    <mergeCell ref="C16:C18"/>
    <mergeCell ref="D16:D18"/>
    <mergeCell ref="J6:L6"/>
    <mergeCell ref="J7:L7"/>
    <mergeCell ref="G8:L8"/>
    <mergeCell ref="H9:L9"/>
    <mergeCell ref="E16:E18"/>
    <mergeCell ref="F16:L16"/>
    <mergeCell ref="B12:K12"/>
    <mergeCell ref="A13:D13"/>
    <mergeCell ref="A51:L51"/>
    <mergeCell ref="A56:L56"/>
    <mergeCell ref="A19:L19"/>
    <mergeCell ref="A25:A26"/>
    <mergeCell ref="B25:B26"/>
    <mergeCell ref="A28:L28"/>
    <mergeCell ref="A33:L33"/>
    <mergeCell ref="A46:L46"/>
  </mergeCells>
  <printOptions/>
  <pageMargins left="0.31496062992125984" right="0.31496062992125984" top="0.5905511811023623" bottom="0.35433070866141736" header="0.31496062992125984" footer="0.3149606299212598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N134"/>
  <sheetViews>
    <sheetView view="pageBreakPreview" zoomScaleSheetLayoutView="100" zoomScalePageLayoutView="0" workbookViewId="0" topLeftCell="B1">
      <selection activeCell="N15" sqref="N15"/>
    </sheetView>
  </sheetViews>
  <sheetFormatPr defaultColWidth="9.140625" defaultRowHeight="15"/>
  <cols>
    <col min="1" max="2" width="3.7109375" style="147" customWidth="1"/>
    <col min="3" max="3" width="3.8515625" style="147" customWidth="1"/>
    <col min="4" max="4" width="3.140625" style="147" customWidth="1"/>
    <col min="5" max="5" width="45.7109375" style="41" customWidth="1"/>
    <col min="6" max="6" width="15.57421875" style="148" customWidth="1"/>
    <col min="7" max="7" width="10.7109375" style="147" customWidth="1"/>
    <col min="8" max="8" width="33.00390625" style="41" customWidth="1"/>
    <col min="9" max="9" width="16.421875" style="150" customWidth="1"/>
    <col min="10" max="14" width="9.140625" style="41" customWidth="1"/>
    <col min="15" max="15" width="31.57421875" style="41" customWidth="1"/>
    <col min="16" max="16384" width="9.140625" style="41" customWidth="1"/>
  </cols>
  <sheetData>
    <row r="1" spans="1:11" s="100" customFormat="1" ht="13.5" customHeight="1">
      <c r="A1" s="9"/>
      <c r="B1" s="9"/>
      <c r="C1" s="9"/>
      <c r="D1" s="9"/>
      <c r="E1" s="2"/>
      <c r="F1" s="10"/>
      <c r="G1" s="9"/>
      <c r="H1" s="297" t="s">
        <v>496</v>
      </c>
      <c r="I1" s="321"/>
      <c r="J1" s="47"/>
      <c r="K1"/>
    </row>
    <row r="2" spans="1:14" s="100" customFormat="1" ht="13.5" customHeight="1">
      <c r="A2" s="9"/>
      <c r="B2" s="9"/>
      <c r="C2" s="9"/>
      <c r="D2" s="9"/>
      <c r="E2" s="2"/>
      <c r="F2" s="10"/>
      <c r="G2" s="9"/>
      <c r="H2" s="280"/>
      <c r="I2" s="156" t="s">
        <v>38</v>
      </c>
      <c r="K2" s="41"/>
      <c r="M2" s="156"/>
      <c r="N2" s="156"/>
    </row>
    <row r="3" spans="1:14" s="100" customFormat="1" ht="13.5" customHeight="1">
      <c r="A3" s="9"/>
      <c r="B3" s="9"/>
      <c r="C3" s="9"/>
      <c r="D3" s="9"/>
      <c r="E3" s="2"/>
      <c r="F3" s="10"/>
      <c r="G3" s="9"/>
      <c r="H3" s="280"/>
      <c r="I3" s="156" t="s">
        <v>233</v>
      </c>
      <c r="J3" s="156"/>
      <c r="K3" s="156"/>
      <c r="L3" s="156"/>
      <c r="M3" s="156"/>
      <c r="N3" s="156"/>
    </row>
    <row r="4" spans="1:14" s="100" customFormat="1" ht="15.75" customHeight="1">
      <c r="A4" s="9"/>
      <c r="B4" s="9"/>
      <c r="C4" s="9"/>
      <c r="D4" s="9"/>
      <c r="E4" s="2"/>
      <c r="F4" s="10"/>
      <c r="G4" s="9"/>
      <c r="H4" s="280"/>
      <c r="I4" s="157" t="s">
        <v>344</v>
      </c>
      <c r="K4" s="157"/>
      <c r="L4" s="157"/>
      <c r="M4" s="157"/>
      <c r="N4" s="157"/>
    </row>
    <row r="5" spans="1:12" s="100" customFormat="1" ht="13.5" customHeight="1">
      <c r="A5" s="9"/>
      <c r="B5" s="9"/>
      <c r="C5" s="9"/>
      <c r="D5" s="3"/>
      <c r="E5" s="3"/>
      <c r="F5" s="8"/>
      <c r="G5" s="3"/>
      <c r="H5" s="35"/>
      <c r="I5" s="101"/>
      <c r="J5" s="48"/>
      <c r="K5" s="41"/>
      <c r="L5" s="41"/>
    </row>
    <row r="6" spans="1:9" s="100" customFormat="1" ht="13.5" customHeight="1">
      <c r="A6" s="304" t="s">
        <v>39</v>
      </c>
      <c r="B6" s="334"/>
      <c r="C6" s="334"/>
      <c r="D6" s="334"/>
      <c r="E6" s="334"/>
      <c r="F6" s="334"/>
      <c r="G6" s="334"/>
      <c r="H6" s="334"/>
      <c r="I6" s="334"/>
    </row>
    <row r="7" spans="1:13" s="100" customFormat="1" ht="21.75" customHeight="1">
      <c r="A7" s="305" t="s">
        <v>234</v>
      </c>
      <c r="B7" s="335"/>
      <c r="C7" s="335"/>
      <c r="D7" s="335"/>
      <c r="E7" s="335"/>
      <c r="F7" s="307" t="s">
        <v>247</v>
      </c>
      <c r="G7" s="336"/>
      <c r="H7" s="336"/>
      <c r="I7" s="336"/>
      <c r="J7" s="336"/>
      <c r="K7" s="336"/>
      <c r="L7" s="336"/>
      <c r="M7" s="336"/>
    </row>
    <row r="8" spans="1:13" s="100" customFormat="1" ht="21" customHeight="1">
      <c r="A8" s="305" t="s">
        <v>235</v>
      </c>
      <c r="B8" s="335"/>
      <c r="C8" s="335"/>
      <c r="D8" s="335"/>
      <c r="E8" s="335"/>
      <c r="F8" s="307" t="s">
        <v>236</v>
      </c>
      <c r="G8" s="336"/>
      <c r="H8" s="336"/>
      <c r="I8" s="336"/>
      <c r="J8" s="336"/>
      <c r="K8" s="336"/>
      <c r="L8" s="336"/>
      <c r="M8" s="336"/>
    </row>
    <row r="9" spans="1:9" s="100" customFormat="1" ht="13.5" customHeight="1">
      <c r="A9" s="9"/>
      <c r="B9" s="9"/>
      <c r="C9" s="9"/>
      <c r="D9" s="3"/>
      <c r="E9" s="3"/>
      <c r="F9" s="8"/>
      <c r="G9" s="3"/>
      <c r="H9" s="3"/>
      <c r="I9" s="4"/>
    </row>
    <row r="10" spans="1:9" ht="37.5" customHeight="1">
      <c r="A10" s="337" t="s">
        <v>30</v>
      </c>
      <c r="B10" s="337"/>
      <c r="C10" s="337"/>
      <c r="D10" s="337"/>
      <c r="E10" s="337" t="s">
        <v>41</v>
      </c>
      <c r="F10" s="337" t="s">
        <v>0</v>
      </c>
      <c r="G10" s="337" t="s">
        <v>27</v>
      </c>
      <c r="H10" s="337" t="s">
        <v>28</v>
      </c>
      <c r="I10" s="322" t="s">
        <v>43</v>
      </c>
    </row>
    <row r="11" spans="1:9" ht="18.75" customHeight="1">
      <c r="A11" s="7" t="s">
        <v>40</v>
      </c>
      <c r="B11" s="7" t="s">
        <v>31</v>
      </c>
      <c r="C11" s="7" t="s">
        <v>32</v>
      </c>
      <c r="D11" s="7" t="s">
        <v>33</v>
      </c>
      <c r="E11" s="337"/>
      <c r="F11" s="337"/>
      <c r="G11" s="337"/>
      <c r="H11" s="337"/>
      <c r="I11" s="322"/>
    </row>
    <row r="12" spans="1:9" ht="18.75" customHeight="1">
      <c r="A12" s="102" t="s">
        <v>46</v>
      </c>
      <c r="B12" s="102" t="s">
        <v>6</v>
      </c>
      <c r="C12" s="103"/>
      <c r="D12" s="103"/>
      <c r="E12" s="338" t="s">
        <v>56</v>
      </c>
      <c r="F12" s="339"/>
      <c r="G12" s="339"/>
      <c r="H12" s="339"/>
      <c r="I12" s="340"/>
    </row>
    <row r="13" spans="1:9" s="96" customFormat="1" ht="69" customHeight="1">
      <c r="A13" s="24" t="s">
        <v>46</v>
      </c>
      <c r="B13" s="24" t="s">
        <v>6</v>
      </c>
      <c r="C13" s="24" t="s">
        <v>169</v>
      </c>
      <c r="D13" s="25"/>
      <c r="E13" s="30" t="s">
        <v>170</v>
      </c>
      <c r="F13" s="25" t="s">
        <v>343</v>
      </c>
      <c r="G13" s="25" t="s">
        <v>172</v>
      </c>
      <c r="H13" s="31" t="s">
        <v>173</v>
      </c>
      <c r="I13" s="32" t="s">
        <v>104</v>
      </c>
    </row>
    <row r="14" spans="1:9" s="96" customFormat="1" ht="65.25" customHeight="1">
      <c r="A14" s="24" t="s">
        <v>46</v>
      </c>
      <c r="B14" s="24" t="s">
        <v>6</v>
      </c>
      <c r="C14" s="24" t="s">
        <v>35</v>
      </c>
      <c r="D14" s="25"/>
      <c r="E14" s="30" t="s">
        <v>174</v>
      </c>
      <c r="F14" s="25" t="s">
        <v>343</v>
      </c>
      <c r="G14" s="25" t="s">
        <v>172</v>
      </c>
      <c r="H14" s="31" t="s">
        <v>173</v>
      </c>
      <c r="I14" s="32" t="s">
        <v>203</v>
      </c>
    </row>
    <row r="15" spans="1:9" s="96" customFormat="1" ht="69" customHeight="1">
      <c r="A15" s="24" t="s">
        <v>46</v>
      </c>
      <c r="B15" s="24" t="s">
        <v>6</v>
      </c>
      <c r="C15" s="24" t="s">
        <v>35</v>
      </c>
      <c r="D15" s="24" t="s">
        <v>6</v>
      </c>
      <c r="E15" s="30" t="s">
        <v>134</v>
      </c>
      <c r="F15" s="25" t="s">
        <v>343</v>
      </c>
      <c r="G15" s="25" t="s">
        <v>172</v>
      </c>
      <c r="H15" s="31" t="s">
        <v>173</v>
      </c>
      <c r="I15" s="32" t="s">
        <v>203</v>
      </c>
    </row>
    <row r="16" spans="1:9" s="96" customFormat="1" ht="95.25" customHeight="1">
      <c r="A16" s="24" t="s">
        <v>46</v>
      </c>
      <c r="B16" s="24" t="s">
        <v>6</v>
      </c>
      <c r="C16" s="24" t="s">
        <v>35</v>
      </c>
      <c r="D16" s="24" t="s">
        <v>29</v>
      </c>
      <c r="E16" s="30" t="s">
        <v>175</v>
      </c>
      <c r="F16" s="25" t="s">
        <v>343</v>
      </c>
      <c r="G16" s="25" t="s">
        <v>172</v>
      </c>
      <c r="H16" s="25" t="s">
        <v>176</v>
      </c>
      <c r="I16" s="25" t="s">
        <v>203</v>
      </c>
    </row>
    <row r="17" spans="1:9" s="96" customFormat="1" ht="51" customHeight="1">
      <c r="A17" s="24" t="s">
        <v>46</v>
      </c>
      <c r="B17" s="24" t="s">
        <v>6</v>
      </c>
      <c r="C17" s="24" t="s">
        <v>36</v>
      </c>
      <c r="D17" s="24"/>
      <c r="E17" s="30" t="s">
        <v>254</v>
      </c>
      <c r="F17" s="25" t="s">
        <v>343</v>
      </c>
      <c r="G17" s="25" t="s">
        <v>172</v>
      </c>
      <c r="H17" s="329" t="s">
        <v>177</v>
      </c>
      <c r="I17" s="329" t="s">
        <v>204</v>
      </c>
    </row>
    <row r="18" spans="1:9" s="97" customFormat="1" ht="179.25" customHeight="1">
      <c r="A18" s="24" t="s">
        <v>46</v>
      </c>
      <c r="B18" s="24" t="s">
        <v>6</v>
      </c>
      <c r="C18" s="24" t="s">
        <v>36</v>
      </c>
      <c r="D18" s="24" t="s">
        <v>34</v>
      </c>
      <c r="E18" s="30" t="s">
        <v>331</v>
      </c>
      <c r="F18" s="25" t="s">
        <v>343</v>
      </c>
      <c r="G18" s="25" t="s">
        <v>172</v>
      </c>
      <c r="H18" s="330"/>
      <c r="I18" s="330"/>
    </row>
    <row r="19" spans="1:9" s="96" customFormat="1" ht="95.25" customHeight="1">
      <c r="A19" s="24" t="s">
        <v>46</v>
      </c>
      <c r="B19" s="24" t="s">
        <v>6</v>
      </c>
      <c r="C19" s="24" t="s">
        <v>37</v>
      </c>
      <c r="D19" s="24"/>
      <c r="E19" s="30" t="s">
        <v>178</v>
      </c>
      <c r="F19" s="25" t="s">
        <v>343</v>
      </c>
      <c r="G19" s="25" t="s">
        <v>172</v>
      </c>
      <c r="H19" s="25" t="s">
        <v>176</v>
      </c>
      <c r="I19" s="25" t="s">
        <v>205</v>
      </c>
    </row>
    <row r="20" spans="1:9" s="96" customFormat="1" ht="90.75" customHeight="1">
      <c r="A20" s="24" t="s">
        <v>46</v>
      </c>
      <c r="B20" s="24" t="s">
        <v>6</v>
      </c>
      <c r="C20" s="24" t="s">
        <v>37</v>
      </c>
      <c r="D20" s="24" t="s">
        <v>6</v>
      </c>
      <c r="E20" s="30" t="s">
        <v>179</v>
      </c>
      <c r="F20" s="25" t="s">
        <v>343</v>
      </c>
      <c r="G20" s="26" t="s">
        <v>172</v>
      </c>
      <c r="H20" s="25" t="s">
        <v>176</v>
      </c>
      <c r="I20" s="33" t="s">
        <v>205</v>
      </c>
    </row>
    <row r="21" spans="1:9" s="96" customFormat="1" ht="104.25" customHeight="1">
      <c r="A21" s="24" t="s">
        <v>46</v>
      </c>
      <c r="B21" s="24" t="s">
        <v>6</v>
      </c>
      <c r="C21" s="24" t="s">
        <v>37</v>
      </c>
      <c r="D21" s="25">
        <v>2</v>
      </c>
      <c r="E21" s="30" t="s">
        <v>180</v>
      </c>
      <c r="F21" s="25" t="s">
        <v>171</v>
      </c>
      <c r="G21" s="25" t="s">
        <v>172</v>
      </c>
      <c r="H21" s="25" t="s">
        <v>176</v>
      </c>
      <c r="I21" s="34" t="s">
        <v>206</v>
      </c>
    </row>
    <row r="22" spans="1:9" s="96" customFormat="1" ht="93.75" customHeight="1">
      <c r="A22" s="24" t="s">
        <v>46</v>
      </c>
      <c r="B22" s="24" t="s">
        <v>6</v>
      </c>
      <c r="C22" s="24" t="s">
        <v>37</v>
      </c>
      <c r="D22" s="24" t="s">
        <v>42</v>
      </c>
      <c r="E22" s="30" t="s">
        <v>181</v>
      </c>
      <c r="F22" s="25" t="s">
        <v>171</v>
      </c>
      <c r="G22" s="25" t="s">
        <v>172</v>
      </c>
      <c r="H22" s="25" t="s">
        <v>176</v>
      </c>
      <c r="I22" s="33" t="s">
        <v>206</v>
      </c>
    </row>
    <row r="23" spans="1:9" s="96" customFormat="1" ht="140.25" customHeight="1">
      <c r="A23" s="24" t="s">
        <v>46</v>
      </c>
      <c r="B23" s="24" t="s">
        <v>6</v>
      </c>
      <c r="C23" s="24" t="s">
        <v>44</v>
      </c>
      <c r="D23" s="24"/>
      <c r="E23" s="30" t="s">
        <v>332</v>
      </c>
      <c r="F23" s="25" t="s">
        <v>343</v>
      </c>
      <c r="G23" s="25" t="s">
        <v>172</v>
      </c>
      <c r="H23" s="25" t="s">
        <v>333</v>
      </c>
      <c r="I23" s="32" t="s">
        <v>334</v>
      </c>
    </row>
    <row r="24" spans="1:9" s="96" customFormat="1" ht="54" customHeight="1">
      <c r="A24" s="24" t="s">
        <v>46</v>
      </c>
      <c r="B24" s="24" t="s">
        <v>6</v>
      </c>
      <c r="C24" s="24" t="s">
        <v>45</v>
      </c>
      <c r="D24" s="24"/>
      <c r="E24" s="30" t="s">
        <v>182</v>
      </c>
      <c r="F24" s="25" t="s">
        <v>343</v>
      </c>
      <c r="G24" s="25" t="s">
        <v>172</v>
      </c>
      <c r="H24" s="25" t="s">
        <v>183</v>
      </c>
      <c r="I24" s="32" t="s">
        <v>207</v>
      </c>
    </row>
    <row r="25" spans="1:9" s="96" customFormat="1" ht="46.5" customHeight="1">
      <c r="A25" s="24" t="s">
        <v>46</v>
      </c>
      <c r="B25" s="24" t="s">
        <v>6</v>
      </c>
      <c r="C25" s="24" t="s">
        <v>45</v>
      </c>
      <c r="D25" s="24" t="s">
        <v>6</v>
      </c>
      <c r="E25" s="30" t="s">
        <v>185</v>
      </c>
      <c r="F25" s="25" t="s">
        <v>343</v>
      </c>
      <c r="G25" s="25" t="s">
        <v>172</v>
      </c>
      <c r="H25" s="25" t="s">
        <v>186</v>
      </c>
      <c r="I25" s="32" t="s">
        <v>207</v>
      </c>
    </row>
    <row r="26" spans="1:9" s="96" customFormat="1" ht="46.5" customHeight="1">
      <c r="A26" s="24" t="s">
        <v>46</v>
      </c>
      <c r="B26" s="24" t="s">
        <v>6</v>
      </c>
      <c r="C26" s="24" t="s">
        <v>45</v>
      </c>
      <c r="D26" s="24" t="s">
        <v>29</v>
      </c>
      <c r="E26" s="30" t="s">
        <v>187</v>
      </c>
      <c r="F26" s="25" t="s">
        <v>343</v>
      </c>
      <c r="G26" s="25" t="s">
        <v>172</v>
      </c>
      <c r="H26" s="25" t="s">
        <v>188</v>
      </c>
      <c r="I26" s="32" t="s">
        <v>184</v>
      </c>
    </row>
    <row r="27" spans="1:9" s="96" customFormat="1" ht="46.5" customHeight="1">
      <c r="A27" s="24" t="s">
        <v>46</v>
      </c>
      <c r="B27" s="24" t="s">
        <v>6</v>
      </c>
      <c r="C27" s="24" t="s">
        <v>45</v>
      </c>
      <c r="D27" s="24" t="s">
        <v>42</v>
      </c>
      <c r="E27" s="30" t="s">
        <v>255</v>
      </c>
      <c r="F27" s="25" t="s">
        <v>343</v>
      </c>
      <c r="G27" s="25" t="s">
        <v>172</v>
      </c>
      <c r="H27" s="25" t="s">
        <v>256</v>
      </c>
      <c r="I27" s="32" t="s">
        <v>184</v>
      </c>
    </row>
    <row r="28" spans="1:9" s="96" customFormat="1" ht="46.5" customHeight="1">
      <c r="A28" s="24" t="s">
        <v>46</v>
      </c>
      <c r="B28" s="24" t="s">
        <v>6</v>
      </c>
      <c r="C28" s="24" t="s">
        <v>46</v>
      </c>
      <c r="D28" s="24"/>
      <c r="E28" s="30" t="s">
        <v>189</v>
      </c>
      <c r="F28" s="25" t="s">
        <v>343</v>
      </c>
      <c r="G28" s="25" t="s">
        <v>172</v>
      </c>
      <c r="H28" s="25" t="s">
        <v>190</v>
      </c>
      <c r="I28" s="32" t="s">
        <v>208</v>
      </c>
    </row>
    <row r="29" spans="1:9" s="96" customFormat="1" ht="64.5" customHeight="1">
      <c r="A29" s="24" t="s">
        <v>46</v>
      </c>
      <c r="B29" s="24" t="s">
        <v>6</v>
      </c>
      <c r="C29" s="24" t="s">
        <v>47</v>
      </c>
      <c r="D29" s="24"/>
      <c r="E29" s="30" t="s">
        <v>191</v>
      </c>
      <c r="F29" s="25" t="s">
        <v>343</v>
      </c>
      <c r="G29" s="25" t="s">
        <v>172</v>
      </c>
      <c r="H29" s="25" t="s">
        <v>192</v>
      </c>
      <c r="I29" s="32" t="s">
        <v>208</v>
      </c>
    </row>
    <row r="30" spans="1:9" s="96" customFormat="1" ht="68.25" customHeight="1">
      <c r="A30" s="24" t="s">
        <v>46</v>
      </c>
      <c r="B30" s="24" t="s">
        <v>6</v>
      </c>
      <c r="C30" s="24" t="s">
        <v>48</v>
      </c>
      <c r="D30" s="24"/>
      <c r="E30" s="30" t="s">
        <v>193</v>
      </c>
      <c r="F30" s="25" t="s">
        <v>343</v>
      </c>
      <c r="G30" s="25" t="s">
        <v>172</v>
      </c>
      <c r="H30" s="25" t="s">
        <v>194</v>
      </c>
      <c r="I30" s="32" t="s">
        <v>208</v>
      </c>
    </row>
    <row r="31" spans="1:9" s="96" customFormat="1" ht="57" customHeight="1">
      <c r="A31" s="24" t="s">
        <v>46</v>
      </c>
      <c r="B31" s="24" t="s">
        <v>6</v>
      </c>
      <c r="C31" s="24" t="s">
        <v>1</v>
      </c>
      <c r="D31" s="24"/>
      <c r="E31" s="30" t="s">
        <v>195</v>
      </c>
      <c r="F31" s="25" t="s">
        <v>343</v>
      </c>
      <c r="G31" s="25" t="s">
        <v>172</v>
      </c>
      <c r="H31" s="25" t="s">
        <v>196</v>
      </c>
      <c r="I31" s="32" t="s">
        <v>209</v>
      </c>
    </row>
    <row r="32" spans="1:9" s="96" customFormat="1" ht="70.5" customHeight="1">
      <c r="A32" s="24" t="s">
        <v>46</v>
      </c>
      <c r="B32" s="24" t="s">
        <v>6</v>
      </c>
      <c r="C32" s="24" t="s">
        <v>2</v>
      </c>
      <c r="D32" s="24"/>
      <c r="E32" s="30" t="s">
        <v>197</v>
      </c>
      <c r="F32" s="25" t="s">
        <v>343</v>
      </c>
      <c r="G32" s="25" t="s">
        <v>172</v>
      </c>
      <c r="H32" s="25" t="s">
        <v>198</v>
      </c>
      <c r="I32" s="32" t="s">
        <v>209</v>
      </c>
    </row>
    <row r="33" spans="1:9" s="98" customFormat="1" ht="73.5" customHeight="1">
      <c r="A33" s="24" t="s">
        <v>46</v>
      </c>
      <c r="B33" s="24" t="s">
        <v>6</v>
      </c>
      <c r="C33" s="24" t="s">
        <v>3</v>
      </c>
      <c r="D33" s="24"/>
      <c r="E33" s="104" t="s">
        <v>335</v>
      </c>
      <c r="F33" s="25" t="s">
        <v>343</v>
      </c>
      <c r="G33" s="25" t="s">
        <v>172</v>
      </c>
      <c r="H33" s="25" t="s">
        <v>199</v>
      </c>
      <c r="I33" s="32" t="s">
        <v>336</v>
      </c>
    </row>
    <row r="34" spans="1:9" s="96" customFormat="1" ht="57" customHeight="1">
      <c r="A34" s="24" t="s">
        <v>46</v>
      </c>
      <c r="B34" s="24" t="s">
        <v>6</v>
      </c>
      <c r="C34" s="24" t="s">
        <v>49</v>
      </c>
      <c r="D34" s="24"/>
      <c r="E34" s="30" t="s">
        <v>200</v>
      </c>
      <c r="F34" s="25" t="s">
        <v>343</v>
      </c>
      <c r="G34" s="25" t="s">
        <v>172</v>
      </c>
      <c r="H34" s="25" t="s">
        <v>201</v>
      </c>
      <c r="I34" s="25" t="s">
        <v>210</v>
      </c>
    </row>
    <row r="35" spans="1:9" s="98" customFormat="1" ht="53.25" customHeight="1">
      <c r="A35" s="24" t="s">
        <v>46</v>
      </c>
      <c r="B35" s="24" t="s">
        <v>6</v>
      </c>
      <c r="C35" s="24" t="s">
        <v>4</v>
      </c>
      <c r="D35" s="24"/>
      <c r="E35" s="30" t="s">
        <v>337</v>
      </c>
      <c r="F35" s="25" t="s">
        <v>343</v>
      </c>
      <c r="G35" s="25" t="s">
        <v>172</v>
      </c>
      <c r="H35" s="25" t="s">
        <v>202</v>
      </c>
      <c r="I35" s="25" t="s">
        <v>338</v>
      </c>
    </row>
    <row r="36" spans="1:9" ht="30" customHeight="1">
      <c r="A36" s="105" t="s">
        <v>46</v>
      </c>
      <c r="B36" s="105" t="s">
        <v>29</v>
      </c>
      <c r="C36" s="105"/>
      <c r="D36" s="105"/>
      <c r="E36" s="331" t="s">
        <v>51</v>
      </c>
      <c r="F36" s="332"/>
      <c r="G36" s="332"/>
      <c r="H36" s="332"/>
      <c r="I36" s="333"/>
    </row>
    <row r="37" spans="1:9" ht="35.25" customHeight="1">
      <c r="A37" s="106" t="s">
        <v>46</v>
      </c>
      <c r="B37" s="106" t="s">
        <v>29</v>
      </c>
      <c r="C37" s="106" t="s">
        <v>34</v>
      </c>
      <c r="D37" s="106"/>
      <c r="E37" s="13" t="s">
        <v>211</v>
      </c>
      <c r="F37" s="7" t="s">
        <v>8</v>
      </c>
      <c r="G37" s="107" t="s">
        <v>212</v>
      </c>
      <c r="H37" s="13"/>
      <c r="I37" s="14" t="s">
        <v>106</v>
      </c>
    </row>
    <row r="38" spans="1:9" ht="35.25" customHeight="1">
      <c r="A38" s="106" t="s">
        <v>46</v>
      </c>
      <c r="B38" s="106" t="s">
        <v>29</v>
      </c>
      <c r="C38" s="106" t="s">
        <v>34</v>
      </c>
      <c r="D38" s="106" t="s">
        <v>6</v>
      </c>
      <c r="E38" s="13" t="s">
        <v>9</v>
      </c>
      <c r="F38" s="7" t="s">
        <v>8</v>
      </c>
      <c r="G38" s="107" t="s">
        <v>212</v>
      </c>
      <c r="H38" s="13" t="s">
        <v>9</v>
      </c>
      <c r="I38" s="14" t="s">
        <v>106</v>
      </c>
    </row>
    <row r="39" spans="1:9" ht="34.5" customHeight="1">
      <c r="A39" s="106" t="s">
        <v>46</v>
      </c>
      <c r="B39" s="106" t="s">
        <v>29</v>
      </c>
      <c r="C39" s="106" t="s">
        <v>34</v>
      </c>
      <c r="D39" s="106" t="s">
        <v>29</v>
      </c>
      <c r="E39" s="13" t="s">
        <v>10</v>
      </c>
      <c r="F39" s="7" t="s">
        <v>8</v>
      </c>
      <c r="G39" s="107" t="s">
        <v>212</v>
      </c>
      <c r="H39" s="13" t="s">
        <v>10</v>
      </c>
      <c r="I39" s="14" t="s">
        <v>106</v>
      </c>
    </row>
    <row r="40" spans="1:9" ht="45" customHeight="1">
      <c r="A40" s="106" t="s">
        <v>46</v>
      </c>
      <c r="B40" s="106" t="s">
        <v>29</v>
      </c>
      <c r="C40" s="106" t="s">
        <v>34</v>
      </c>
      <c r="D40" s="106" t="s">
        <v>42</v>
      </c>
      <c r="E40" s="13" t="s">
        <v>11</v>
      </c>
      <c r="F40" s="7" t="s">
        <v>8</v>
      </c>
      <c r="G40" s="107" t="s">
        <v>212</v>
      </c>
      <c r="H40" s="13" t="s">
        <v>11</v>
      </c>
      <c r="I40" s="14" t="s">
        <v>106</v>
      </c>
    </row>
    <row r="41" spans="1:9" ht="75" customHeight="1">
      <c r="A41" s="106" t="s">
        <v>46</v>
      </c>
      <c r="B41" s="106" t="s">
        <v>29</v>
      </c>
      <c r="C41" s="106" t="s">
        <v>34</v>
      </c>
      <c r="D41" s="106" t="s">
        <v>7</v>
      </c>
      <c r="E41" s="13" t="s">
        <v>12</v>
      </c>
      <c r="F41" s="7" t="s">
        <v>8</v>
      </c>
      <c r="G41" s="107" t="s">
        <v>212</v>
      </c>
      <c r="H41" s="13" t="s">
        <v>13</v>
      </c>
      <c r="I41" s="14" t="s">
        <v>106</v>
      </c>
    </row>
    <row r="42" spans="1:9" ht="54" customHeight="1">
      <c r="A42" s="106" t="s">
        <v>46</v>
      </c>
      <c r="B42" s="106" t="s">
        <v>29</v>
      </c>
      <c r="C42" s="106" t="s">
        <v>34</v>
      </c>
      <c r="D42" s="106" t="s">
        <v>52</v>
      </c>
      <c r="E42" s="13" t="s">
        <v>14</v>
      </c>
      <c r="F42" s="7" t="s">
        <v>8</v>
      </c>
      <c r="G42" s="107" t="s">
        <v>212</v>
      </c>
      <c r="H42" s="13" t="s">
        <v>14</v>
      </c>
      <c r="I42" s="14" t="s">
        <v>106</v>
      </c>
    </row>
    <row r="43" spans="1:9" ht="54" customHeight="1">
      <c r="A43" s="106" t="s">
        <v>46</v>
      </c>
      <c r="B43" s="106" t="s">
        <v>29</v>
      </c>
      <c r="C43" s="106" t="s">
        <v>34</v>
      </c>
      <c r="D43" s="106" t="s">
        <v>53</v>
      </c>
      <c r="E43" s="13" t="s">
        <v>257</v>
      </c>
      <c r="F43" s="7" t="s">
        <v>8</v>
      </c>
      <c r="G43" s="107" t="s">
        <v>258</v>
      </c>
      <c r="H43" s="13" t="s">
        <v>259</v>
      </c>
      <c r="I43" s="14"/>
    </row>
    <row r="44" spans="1:9" ht="64.5" customHeight="1">
      <c r="A44" s="106" t="s">
        <v>46</v>
      </c>
      <c r="B44" s="106" t="s">
        <v>29</v>
      </c>
      <c r="C44" s="106" t="s">
        <v>35</v>
      </c>
      <c r="D44" s="106"/>
      <c r="E44" s="13" t="s">
        <v>15</v>
      </c>
      <c r="F44" s="7" t="s">
        <v>8</v>
      </c>
      <c r="G44" s="107" t="s">
        <v>212</v>
      </c>
      <c r="H44" s="108" t="s">
        <v>26</v>
      </c>
      <c r="I44" s="14" t="s">
        <v>107</v>
      </c>
    </row>
    <row r="45" spans="1:9" ht="59.25" customHeight="1">
      <c r="A45" s="106" t="s">
        <v>46</v>
      </c>
      <c r="B45" s="106" t="s">
        <v>29</v>
      </c>
      <c r="C45" s="106" t="s">
        <v>35</v>
      </c>
      <c r="D45" s="106" t="s">
        <v>6</v>
      </c>
      <c r="E45" s="13" t="s">
        <v>16</v>
      </c>
      <c r="F45" s="7" t="s">
        <v>8</v>
      </c>
      <c r="G45" s="107" t="s">
        <v>212</v>
      </c>
      <c r="H45" s="13" t="s">
        <v>17</v>
      </c>
      <c r="I45" s="14" t="s">
        <v>107</v>
      </c>
    </row>
    <row r="46" spans="1:9" ht="66.75" customHeight="1">
      <c r="A46" s="106" t="s">
        <v>46</v>
      </c>
      <c r="B46" s="106" t="s">
        <v>29</v>
      </c>
      <c r="C46" s="106" t="s">
        <v>35</v>
      </c>
      <c r="D46" s="106" t="s">
        <v>29</v>
      </c>
      <c r="E46" s="13" t="s">
        <v>18</v>
      </c>
      <c r="F46" s="7" t="s">
        <v>8</v>
      </c>
      <c r="G46" s="107" t="s">
        <v>212</v>
      </c>
      <c r="H46" s="13" t="s">
        <v>19</v>
      </c>
      <c r="I46" s="14" t="s">
        <v>107</v>
      </c>
    </row>
    <row r="47" spans="1:9" ht="74.25" customHeight="1">
      <c r="A47" s="106" t="s">
        <v>46</v>
      </c>
      <c r="B47" s="106" t="s">
        <v>29</v>
      </c>
      <c r="C47" s="106" t="s">
        <v>35</v>
      </c>
      <c r="D47" s="106" t="s">
        <v>42</v>
      </c>
      <c r="E47" s="13" t="s">
        <v>108</v>
      </c>
      <c r="F47" s="7" t="s">
        <v>8</v>
      </c>
      <c r="G47" s="107" t="s">
        <v>212</v>
      </c>
      <c r="H47" s="13" t="s">
        <v>109</v>
      </c>
      <c r="I47" s="14" t="s">
        <v>107</v>
      </c>
    </row>
    <row r="48" spans="1:9" ht="65.25" customHeight="1">
      <c r="A48" s="106" t="s">
        <v>46</v>
      </c>
      <c r="B48" s="106" t="s">
        <v>29</v>
      </c>
      <c r="C48" s="106" t="s">
        <v>35</v>
      </c>
      <c r="D48" s="106" t="s">
        <v>7</v>
      </c>
      <c r="E48" s="13" t="s">
        <v>213</v>
      </c>
      <c r="F48" s="7" t="s">
        <v>8</v>
      </c>
      <c r="G48" s="107" t="s">
        <v>212</v>
      </c>
      <c r="H48" s="13" t="s">
        <v>110</v>
      </c>
      <c r="I48" s="14" t="s">
        <v>107</v>
      </c>
    </row>
    <row r="49" spans="1:9" ht="63" customHeight="1">
      <c r="A49" s="106" t="s">
        <v>46</v>
      </c>
      <c r="B49" s="106" t="s">
        <v>29</v>
      </c>
      <c r="C49" s="106" t="s">
        <v>36</v>
      </c>
      <c r="D49" s="106"/>
      <c r="E49" s="13" t="s">
        <v>214</v>
      </c>
      <c r="F49" s="7" t="s">
        <v>8</v>
      </c>
      <c r="G49" s="107" t="s">
        <v>212</v>
      </c>
      <c r="H49" s="13"/>
      <c r="I49" s="14"/>
    </row>
    <row r="50" spans="1:9" ht="74.25" customHeight="1">
      <c r="A50" s="106" t="s">
        <v>46</v>
      </c>
      <c r="B50" s="106" t="s">
        <v>29</v>
      </c>
      <c r="C50" s="106" t="s">
        <v>36</v>
      </c>
      <c r="D50" s="106" t="s">
        <v>6</v>
      </c>
      <c r="E50" s="13" t="s">
        <v>20</v>
      </c>
      <c r="F50" s="7" t="s">
        <v>8</v>
      </c>
      <c r="G50" s="107" t="s">
        <v>212</v>
      </c>
      <c r="H50" s="13" t="s">
        <v>21</v>
      </c>
      <c r="I50" s="14" t="s">
        <v>105</v>
      </c>
    </row>
    <row r="51" spans="1:9" ht="51" customHeight="1">
      <c r="A51" s="106" t="s">
        <v>46</v>
      </c>
      <c r="B51" s="106" t="s">
        <v>29</v>
      </c>
      <c r="C51" s="106" t="s">
        <v>36</v>
      </c>
      <c r="D51" s="106" t="s">
        <v>29</v>
      </c>
      <c r="E51" s="13" t="s">
        <v>22</v>
      </c>
      <c r="F51" s="7" t="s">
        <v>8</v>
      </c>
      <c r="G51" s="107" t="s">
        <v>212</v>
      </c>
      <c r="H51" s="13" t="s">
        <v>23</v>
      </c>
      <c r="I51" s="14" t="s">
        <v>105</v>
      </c>
    </row>
    <row r="52" spans="1:9" ht="69" customHeight="1">
      <c r="A52" s="106" t="s">
        <v>46</v>
      </c>
      <c r="B52" s="106" t="s">
        <v>29</v>
      </c>
      <c r="C52" s="106" t="s">
        <v>36</v>
      </c>
      <c r="D52" s="106" t="s">
        <v>42</v>
      </c>
      <c r="E52" s="13" t="s">
        <v>215</v>
      </c>
      <c r="F52" s="7" t="s">
        <v>8</v>
      </c>
      <c r="G52" s="107" t="s">
        <v>212</v>
      </c>
      <c r="H52" s="13" t="s">
        <v>216</v>
      </c>
      <c r="I52" s="14" t="s">
        <v>105</v>
      </c>
    </row>
    <row r="53" spans="1:9" ht="49.5" customHeight="1">
      <c r="A53" s="106" t="s">
        <v>46</v>
      </c>
      <c r="B53" s="106" t="s">
        <v>29</v>
      </c>
      <c r="C53" s="106" t="s">
        <v>37</v>
      </c>
      <c r="D53" s="106"/>
      <c r="E53" s="13" t="s">
        <v>129</v>
      </c>
      <c r="F53" s="7" t="s">
        <v>8</v>
      </c>
      <c r="G53" s="107" t="s">
        <v>212</v>
      </c>
      <c r="H53" s="13"/>
      <c r="I53" s="14"/>
    </row>
    <row r="54" spans="1:9" ht="44.25" customHeight="1">
      <c r="A54" s="106" t="s">
        <v>46</v>
      </c>
      <c r="B54" s="106" t="s">
        <v>29</v>
      </c>
      <c r="C54" s="106" t="s">
        <v>37</v>
      </c>
      <c r="D54" s="106" t="s">
        <v>6</v>
      </c>
      <c r="E54" s="13" t="s">
        <v>217</v>
      </c>
      <c r="F54" s="7" t="s">
        <v>8</v>
      </c>
      <c r="G54" s="107" t="s">
        <v>212</v>
      </c>
      <c r="H54" s="13" t="s">
        <v>218</v>
      </c>
      <c r="I54" s="14" t="s">
        <v>105</v>
      </c>
    </row>
    <row r="55" spans="1:9" ht="55.5" customHeight="1">
      <c r="A55" s="106" t="s">
        <v>46</v>
      </c>
      <c r="B55" s="106" t="s">
        <v>29</v>
      </c>
      <c r="C55" s="106" t="s">
        <v>37</v>
      </c>
      <c r="D55" s="106" t="s">
        <v>29</v>
      </c>
      <c r="E55" s="13" t="s">
        <v>219</v>
      </c>
      <c r="F55" s="7" t="s">
        <v>8</v>
      </c>
      <c r="G55" s="107" t="s">
        <v>212</v>
      </c>
      <c r="H55" s="13" t="s">
        <v>220</v>
      </c>
      <c r="I55" s="14" t="s">
        <v>105</v>
      </c>
    </row>
    <row r="56" spans="1:9" ht="51" customHeight="1">
      <c r="A56" s="109" t="s">
        <v>46</v>
      </c>
      <c r="B56" s="109" t="s">
        <v>29</v>
      </c>
      <c r="C56" s="109" t="s">
        <v>44</v>
      </c>
      <c r="D56" s="110"/>
      <c r="E56" s="111" t="s">
        <v>221</v>
      </c>
      <c r="F56" s="20" t="s">
        <v>8</v>
      </c>
      <c r="G56" s="107" t="s">
        <v>212</v>
      </c>
      <c r="H56" s="112" t="s">
        <v>222</v>
      </c>
      <c r="I56" s="18" t="s">
        <v>106</v>
      </c>
    </row>
    <row r="57" spans="1:9" ht="61.5" customHeight="1">
      <c r="A57" s="109" t="s">
        <v>46</v>
      </c>
      <c r="B57" s="106" t="s">
        <v>29</v>
      </c>
      <c r="C57" s="106" t="s">
        <v>45</v>
      </c>
      <c r="D57" s="106"/>
      <c r="E57" s="113" t="s">
        <v>138</v>
      </c>
      <c r="F57" s="20" t="s">
        <v>8</v>
      </c>
      <c r="G57" s="107" t="s">
        <v>212</v>
      </c>
      <c r="H57" s="114" t="s">
        <v>130</v>
      </c>
      <c r="I57" s="18" t="s">
        <v>106</v>
      </c>
    </row>
    <row r="58" spans="1:9" ht="57.75" customHeight="1">
      <c r="A58" s="106" t="s">
        <v>46</v>
      </c>
      <c r="B58" s="106" t="s">
        <v>29</v>
      </c>
      <c r="C58" s="106" t="s">
        <v>46</v>
      </c>
      <c r="D58" s="106"/>
      <c r="E58" s="13" t="s">
        <v>111</v>
      </c>
      <c r="F58" s="20" t="s">
        <v>8</v>
      </c>
      <c r="G58" s="107" t="s">
        <v>212</v>
      </c>
      <c r="H58" s="17" t="s">
        <v>248</v>
      </c>
      <c r="I58" s="7"/>
    </row>
    <row r="59" spans="1:9" ht="59.25" customHeight="1">
      <c r="A59" s="106" t="s">
        <v>46</v>
      </c>
      <c r="B59" s="106" t="s">
        <v>29</v>
      </c>
      <c r="C59" s="106" t="s">
        <v>47</v>
      </c>
      <c r="D59" s="106"/>
      <c r="E59" s="13" t="s">
        <v>24</v>
      </c>
      <c r="F59" s="7" t="s">
        <v>8</v>
      </c>
      <c r="G59" s="107" t="s">
        <v>212</v>
      </c>
      <c r="H59" s="17" t="s">
        <v>25</v>
      </c>
      <c r="I59" s="14" t="s">
        <v>223</v>
      </c>
    </row>
    <row r="60" spans="1:9" ht="51" customHeight="1">
      <c r="A60" s="106" t="s">
        <v>46</v>
      </c>
      <c r="B60" s="106" t="s">
        <v>29</v>
      </c>
      <c r="C60" s="106" t="s">
        <v>48</v>
      </c>
      <c r="D60" s="106"/>
      <c r="E60" s="13" t="s">
        <v>50</v>
      </c>
      <c r="F60" s="7" t="s">
        <v>8</v>
      </c>
      <c r="G60" s="107" t="s">
        <v>212</v>
      </c>
      <c r="H60" s="13" t="s">
        <v>50</v>
      </c>
      <c r="I60" s="14" t="s">
        <v>106</v>
      </c>
    </row>
    <row r="61" spans="1:9" ht="61.5" customHeight="1">
      <c r="A61" s="106" t="s">
        <v>46</v>
      </c>
      <c r="B61" s="106" t="s">
        <v>29</v>
      </c>
      <c r="C61" s="106" t="s">
        <v>1</v>
      </c>
      <c r="D61" s="106"/>
      <c r="E61" s="13" t="s">
        <v>224</v>
      </c>
      <c r="F61" s="7" t="s">
        <v>8</v>
      </c>
      <c r="G61" s="107" t="s">
        <v>212</v>
      </c>
      <c r="H61" s="13" t="s">
        <v>225</v>
      </c>
      <c r="I61" s="14" t="s">
        <v>106</v>
      </c>
    </row>
    <row r="62" spans="1:9" ht="47.25" customHeight="1">
      <c r="A62" s="109" t="s">
        <v>46</v>
      </c>
      <c r="B62" s="109" t="s">
        <v>29</v>
      </c>
      <c r="C62" s="109" t="s">
        <v>2</v>
      </c>
      <c r="D62" s="110"/>
      <c r="E62" s="111" t="s">
        <v>226</v>
      </c>
      <c r="F62" s="20" t="s">
        <v>8</v>
      </c>
      <c r="G62" s="107" t="s">
        <v>212</v>
      </c>
      <c r="H62" s="112" t="s">
        <v>246</v>
      </c>
      <c r="I62" s="18" t="s">
        <v>106</v>
      </c>
    </row>
    <row r="63" spans="1:9" ht="14.25">
      <c r="A63" s="115" t="s">
        <v>46</v>
      </c>
      <c r="B63" s="116">
        <v>3</v>
      </c>
      <c r="C63" s="117"/>
      <c r="D63" s="117"/>
      <c r="E63" s="316" t="s">
        <v>54</v>
      </c>
      <c r="F63" s="317"/>
      <c r="G63" s="317"/>
      <c r="H63" s="317"/>
      <c r="I63" s="318"/>
    </row>
    <row r="64" spans="1:9" ht="18.75" customHeight="1">
      <c r="A64" s="36" t="s">
        <v>46</v>
      </c>
      <c r="B64" s="36" t="s">
        <v>42</v>
      </c>
      <c r="C64" s="36" t="s">
        <v>34</v>
      </c>
      <c r="D64" s="36"/>
      <c r="E64" s="118" t="s">
        <v>57</v>
      </c>
      <c r="F64" s="38"/>
      <c r="G64" s="38"/>
      <c r="H64" s="118"/>
      <c r="I64" s="40"/>
    </row>
    <row r="65" spans="1:9" ht="100.5" customHeight="1">
      <c r="A65" s="36" t="s">
        <v>46</v>
      </c>
      <c r="B65" s="36" t="s">
        <v>42</v>
      </c>
      <c r="C65" s="36" t="s">
        <v>34</v>
      </c>
      <c r="D65" s="36" t="s">
        <v>6</v>
      </c>
      <c r="E65" s="118" t="s">
        <v>228</v>
      </c>
      <c r="F65" s="38" t="s">
        <v>249</v>
      </c>
      <c r="G65" s="107" t="s">
        <v>212</v>
      </c>
      <c r="H65" s="118" t="s">
        <v>229</v>
      </c>
      <c r="I65" s="40" t="s">
        <v>227</v>
      </c>
    </row>
    <row r="66" spans="1:9" ht="87" customHeight="1">
      <c r="A66" s="36" t="s">
        <v>46</v>
      </c>
      <c r="B66" s="36" t="s">
        <v>42</v>
      </c>
      <c r="C66" s="36" t="s">
        <v>34</v>
      </c>
      <c r="D66" s="36" t="s">
        <v>29</v>
      </c>
      <c r="E66" s="119" t="s">
        <v>59</v>
      </c>
      <c r="F66" s="38" t="s">
        <v>8</v>
      </c>
      <c r="G66" s="107" t="s">
        <v>212</v>
      </c>
      <c r="H66" s="120" t="s">
        <v>59</v>
      </c>
      <c r="I66" s="40" t="s">
        <v>227</v>
      </c>
    </row>
    <row r="67" spans="1:9" ht="51" customHeight="1">
      <c r="A67" s="36" t="s">
        <v>46</v>
      </c>
      <c r="B67" s="36" t="s">
        <v>42</v>
      </c>
      <c r="C67" s="36" t="s">
        <v>34</v>
      </c>
      <c r="D67" s="36" t="s">
        <v>42</v>
      </c>
      <c r="E67" s="37" t="s">
        <v>262</v>
      </c>
      <c r="F67" s="38" t="s">
        <v>8</v>
      </c>
      <c r="G67" s="107" t="s">
        <v>212</v>
      </c>
      <c r="H67" s="39" t="s">
        <v>263</v>
      </c>
      <c r="I67" s="40" t="s">
        <v>227</v>
      </c>
    </row>
    <row r="68" spans="1:9" ht="24.75" customHeight="1">
      <c r="A68" s="36" t="s">
        <v>46</v>
      </c>
      <c r="B68" s="36" t="s">
        <v>42</v>
      </c>
      <c r="C68" s="121" t="s">
        <v>35</v>
      </c>
      <c r="D68" s="121"/>
      <c r="E68" s="122" t="s">
        <v>60</v>
      </c>
      <c r="F68" s="38"/>
      <c r="G68" s="107"/>
      <c r="H68" s="39"/>
      <c r="I68" s="123"/>
    </row>
    <row r="69" spans="1:9" ht="75.75" customHeight="1">
      <c r="A69" s="323" t="s">
        <v>46</v>
      </c>
      <c r="B69" s="323" t="s">
        <v>42</v>
      </c>
      <c r="C69" s="323" t="s">
        <v>35</v>
      </c>
      <c r="D69" s="323" t="s">
        <v>6</v>
      </c>
      <c r="E69" s="325" t="s">
        <v>228</v>
      </c>
      <c r="F69" s="327" t="s">
        <v>249</v>
      </c>
      <c r="G69" s="310" t="s">
        <v>212</v>
      </c>
      <c r="H69" s="312" t="s">
        <v>229</v>
      </c>
      <c r="I69" s="314" t="s">
        <v>62</v>
      </c>
    </row>
    <row r="70" spans="1:9" ht="31.5" customHeight="1">
      <c r="A70" s="324"/>
      <c r="B70" s="324"/>
      <c r="C70" s="324"/>
      <c r="D70" s="324"/>
      <c r="E70" s="326"/>
      <c r="F70" s="328"/>
      <c r="G70" s="311"/>
      <c r="H70" s="313"/>
      <c r="I70" s="315"/>
    </row>
    <row r="71" spans="1:9" ht="49.5" customHeight="1">
      <c r="A71" s="36" t="s">
        <v>46</v>
      </c>
      <c r="B71" s="36" t="s">
        <v>42</v>
      </c>
      <c r="C71" s="36" t="s">
        <v>35</v>
      </c>
      <c r="D71" s="36" t="s">
        <v>29</v>
      </c>
      <c r="E71" s="119" t="s">
        <v>63</v>
      </c>
      <c r="F71" s="56" t="s">
        <v>8</v>
      </c>
      <c r="G71" s="107" t="s">
        <v>212</v>
      </c>
      <c r="H71" s="39" t="s">
        <v>63</v>
      </c>
      <c r="I71" s="123" t="s">
        <v>61</v>
      </c>
    </row>
    <row r="72" spans="1:9" ht="51">
      <c r="A72" s="36" t="s">
        <v>46</v>
      </c>
      <c r="B72" s="36" t="s">
        <v>42</v>
      </c>
      <c r="C72" s="36" t="s">
        <v>36</v>
      </c>
      <c r="D72" s="36"/>
      <c r="E72" s="124" t="s">
        <v>237</v>
      </c>
      <c r="F72" s="56" t="s">
        <v>250</v>
      </c>
      <c r="G72" s="107" t="s">
        <v>212</v>
      </c>
      <c r="H72" s="39" t="s">
        <v>230</v>
      </c>
      <c r="I72" s="123" t="s">
        <v>61</v>
      </c>
    </row>
    <row r="73" spans="1:9" ht="14.25">
      <c r="A73" s="36" t="s">
        <v>46</v>
      </c>
      <c r="B73" s="36" t="s">
        <v>42</v>
      </c>
      <c r="C73" s="36" t="s">
        <v>37</v>
      </c>
      <c r="D73" s="36"/>
      <c r="E73" s="120" t="s">
        <v>64</v>
      </c>
      <c r="F73" s="38"/>
      <c r="G73" s="107" t="s">
        <v>212</v>
      </c>
      <c r="H73" s="120"/>
      <c r="I73" s="40"/>
    </row>
    <row r="74" spans="1:9" ht="96" customHeight="1">
      <c r="A74" s="36" t="s">
        <v>46</v>
      </c>
      <c r="B74" s="36" t="s">
        <v>42</v>
      </c>
      <c r="C74" s="36" t="s">
        <v>37</v>
      </c>
      <c r="D74" s="36" t="s">
        <v>6</v>
      </c>
      <c r="E74" s="118" t="s">
        <v>228</v>
      </c>
      <c r="F74" s="38" t="s">
        <v>249</v>
      </c>
      <c r="G74" s="107" t="s">
        <v>212</v>
      </c>
      <c r="H74" s="120" t="s">
        <v>229</v>
      </c>
      <c r="I74" s="40" t="s">
        <v>65</v>
      </c>
    </row>
    <row r="75" spans="1:9" ht="30">
      <c r="A75" s="36" t="s">
        <v>46</v>
      </c>
      <c r="B75" s="36" t="s">
        <v>42</v>
      </c>
      <c r="C75" s="36" t="s">
        <v>37</v>
      </c>
      <c r="D75" s="36" t="s">
        <v>29</v>
      </c>
      <c r="E75" s="125" t="s">
        <v>66</v>
      </c>
      <c r="F75" s="38" t="s">
        <v>8</v>
      </c>
      <c r="G75" s="107" t="s">
        <v>212</v>
      </c>
      <c r="H75" s="120" t="s">
        <v>66</v>
      </c>
      <c r="I75" s="40" t="s">
        <v>65</v>
      </c>
    </row>
    <row r="76" spans="1:9" ht="30" customHeight="1">
      <c r="A76" s="36" t="s">
        <v>46</v>
      </c>
      <c r="B76" s="36" t="s">
        <v>42</v>
      </c>
      <c r="C76" s="36" t="s">
        <v>44</v>
      </c>
      <c r="D76" s="36"/>
      <c r="E76" s="120" t="s">
        <v>67</v>
      </c>
      <c r="F76" s="38"/>
      <c r="G76" s="107" t="s">
        <v>212</v>
      </c>
      <c r="H76" s="120"/>
      <c r="I76" s="40"/>
    </row>
    <row r="77" spans="1:9" ht="102.75" customHeight="1">
      <c r="A77" s="36" t="s">
        <v>46</v>
      </c>
      <c r="B77" s="36" t="s">
        <v>42</v>
      </c>
      <c r="C77" s="36" t="s">
        <v>44</v>
      </c>
      <c r="D77" s="36" t="s">
        <v>6</v>
      </c>
      <c r="E77" s="118" t="s">
        <v>58</v>
      </c>
      <c r="F77" s="38" t="s">
        <v>249</v>
      </c>
      <c r="G77" s="107" t="s">
        <v>212</v>
      </c>
      <c r="H77" s="120" t="s">
        <v>229</v>
      </c>
      <c r="I77" s="40" t="s">
        <v>68</v>
      </c>
    </row>
    <row r="78" spans="1:9" ht="14.25">
      <c r="A78" s="36" t="s">
        <v>46</v>
      </c>
      <c r="B78" s="36" t="s">
        <v>42</v>
      </c>
      <c r="C78" s="36" t="s">
        <v>45</v>
      </c>
      <c r="D78" s="36"/>
      <c r="E78" s="120" t="s">
        <v>69</v>
      </c>
      <c r="F78" s="38"/>
      <c r="G78" s="107" t="s">
        <v>212</v>
      </c>
      <c r="H78" s="120"/>
      <c r="I78" s="40"/>
    </row>
    <row r="79" spans="1:9" ht="91.5">
      <c r="A79" s="36" t="s">
        <v>46</v>
      </c>
      <c r="B79" s="36" t="s">
        <v>42</v>
      </c>
      <c r="C79" s="36" t="s">
        <v>45</v>
      </c>
      <c r="D79" s="36" t="s">
        <v>6</v>
      </c>
      <c r="E79" s="119" t="s">
        <v>240</v>
      </c>
      <c r="F79" s="38" t="s">
        <v>251</v>
      </c>
      <c r="G79" s="107" t="s">
        <v>212</v>
      </c>
      <c r="H79" s="120" t="s">
        <v>70</v>
      </c>
      <c r="I79" s="40" t="s">
        <v>71</v>
      </c>
    </row>
    <row r="80" spans="1:9" ht="93" customHeight="1">
      <c r="A80" s="36" t="s">
        <v>46</v>
      </c>
      <c r="B80" s="36" t="s">
        <v>42</v>
      </c>
      <c r="C80" s="36" t="s">
        <v>45</v>
      </c>
      <c r="D80" s="36" t="s">
        <v>29</v>
      </c>
      <c r="E80" s="126" t="s">
        <v>228</v>
      </c>
      <c r="F80" s="38" t="s">
        <v>249</v>
      </c>
      <c r="G80" s="107" t="s">
        <v>212</v>
      </c>
      <c r="H80" s="120" t="s">
        <v>229</v>
      </c>
      <c r="I80" s="40" t="s">
        <v>71</v>
      </c>
    </row>
    <row r="81" spans="1:9" ht="30">
      <c r="A81" s="36" t="s">
        <v>46</v>
      </c>
      <c r="B81" s="36" t="s">
        <v>42</v>
      </c>
      <c r="C81" s="36" t="s">
        <v>46</v>
      </c>
      <c r="D81" s="36"/>
      <c r="E81" s="118" t="s">
        <v>72</v>
      </c>
      <c r="F81" s="38" t="s">
        <v>8</v>
      </c>
      <c r="G81" s="107" t="s">
        <v>212</v>
      </c>
      <c r="H81" s="120" t="s">
        <v>73</v>
      </c>
      <c r="I81" s="40" t="s">
        <v>71</v>
      </c>
    </row>
    <row r="82" spans="1:9" ht="51">
      <c r="A82" s="36" t="s">
        <v>46</v>
      </c>
      <c r="B82" s="36" t="s">
        <v>42</v>
      </c>
      <c r="C82" s="36" t="s">
        <v>47</v>
      </c>
      <c r="D82" s="36"/>
      <c r="E82" s="118" t="s">
        <v>260</v>
      </c>
      <c r="F82" s="38" t="s">
        <v>139</v>
      </c>
      <c r="G82" s="107" t="s">
        <v>212</v>
      </c>
      <c r="H82" s="120" t="s">
        <v>74</v>
      </c>
      <c r="I82" s="40" t="s">
        <v>71</v>
      </c>
    </row>
    <row r="83" spans="1:9" ht="51">
      <c r="A83" s="36" t="s">
        <v>46</v>
      </c>
      <c r="B83" s="36" t="s">
        <v>42</v>
      </c>
      <c r="C83" s="36" t="s">
        <v>48</v>
      </c>
      <c r="D83" s="36"/>
      <c r="E83" s="118" t="s">
        <v>231</v>
      </c>
      <c r="F83" s="38" t="s">
        <v>139</v>
      </c>
      <c r="G83" s="107" t="s">
        <v>212</v>
      </c>
      <c r="H83" s="120" t="s">
        <v>75</v>
      </c>
      <c r="I83" s="127" t="s">
        <v>76</v>
      </c>
    </row>
    <row r="84" spans="1:9" ht="51">
      <c r="A84" s="36" t="s">
        <v>46</v>
      </c>
      <c r="B84" s="36" t="s">
        <v>42</v>
      </c>
      <c r="C84" s="36" t="s">
        <v>1</v>
      </c>
      <c r="D84" s="36"/>
      <c r="E84" s="118" t="s">
        <v>77</v>
      </c>
      <c r="F84" s="38" t="s">
        <v>232</v>
      </c>
      <c r="G84" s="107" t="s">
        <v>212</v>
      </c>
      <c r="H84" s="120" t="s">
        <v>78</v>
      </c>
      <c r="I84" s="127" t="s">
        <v>76</v>
      </c>
    </row>
    <row r="85" spans="1:9" ht="51">
      <c r="A85" s="36" t="s">
        <v>46</v>
      </c>
      <c r="B85" s="36" t="s">
        <v>42</v>
      </c>
      <c r="C85" s="36" t="s">
        <v>2</v>
      </c>
      <c r="D85" s="36"/>
      <c r="E85" s="119" t="s">
        <v>241</v>
      </c>
      <c r="F85" s="38" t="s">
        <v>79</v>
      </c>
      <c r="G85" s="107" t="s">
        <v>212</v>
      </c>
      <c r="H85" s="120" t="s">
        <v>80</v>
      </c>
      <c r="I85" s="127" t="s">
        <v>76</v>
      </c>
    </row>
    <row r="86" spans="1:9" ht="106.5" customHeight="1">
      <c r="A86" s="36" t="s">
        <v>46</v>
      </c>
      <c r="B86" s="36" t="s">
        <v>42</v>
      </c>
      <c r="C86" s="36" t="s">
        <v>3</v>
      </c>
      <c r="D86" s="36"/>
      <c r="E86" s="128" t="s">
        <v>238</v>
      </c>
      <c r="F86" s="38" t="s">
        <v>239</v>
      </c>
      <c r="G86" s="107" t="s">
        <v>212</v>
      </c>
      <c r="H86" s="120" t="s">
        <v>78</v>
      </c>
      <c r="I86" s="127" t="s">
        <v>76</v>
      </c>
    </row>
    <row r="87" spans="1:9" ht="14.25">
      <c r="A87" s="105" t="s">
        <v>46</v>
      </c>
      <c r="B87" s="105" t="s">
        <v>7</v>
      </c>
      <c r="C87" s="129"/>
      <c r="D87" s="129"/>
      <c r="E87" s="316" t="s">
        <v>55</v>
      </c>
      <c r="F87" s="317"/>
      <c r="G87" s="317"/>
      <c r="H87" s="317"/>
      <c r="I87" s="318"/>
    </row>
    <row r="88" spans="1:9" ht="30">
      <c r="A88" s="130" t="s">
        <v>46</v>
      </c>
      <c r="B88" s="130" t="s">
        <v>7</v>
      </c>
      <c r="C88" s="130" t="s">
        <v>34</v>
      </c>
      <c r="D88" s="130"/>
      <c r="E88" s="131" t="s">
        <v>140</v>
      </c>
      <c r="F88" s="132" t="s">
        <v>8</v>
      </c>
      <c r="G88" s="107" t="s">
        <v>212</v>
      </c>
      <c r="H88" s="131" t="s">
        <v>141</v>
      </c>
      <c r="I88" s="133" t="s">
        <v>142</v>
      </c>
    </row>
    <row r="89" spans="1:9" ht="30">
      <c r="A89" s="130" t="s">
        <v>46</v>
      </c>
      <c r="B89" s="130" t="s">
        <v>7</v>
      </c>
      <c r="C89" s="130" t="s">
        <v>34</v>
      </c>
      <c r="D89" s="130" t="s">
        <v>6</v>
      </c>
      <c r="E89" s="131" t="s">
        <v>339</v>
      </c>
      <c r="F89" s="132" t="s">
        <v>8</v>
      </c>
      <c r="G89" s="107" t="s">
        <v>212</v>
      </c>
      <c r="H89" s="131" t="s">
        <v>141</v>
      </c>
      <c r="I89" s="133" t="s">
        <v>142</v>
      </c>
    </row>
    <row r="90" spans="1:9" ht="30">
      <c r="A90" s="130" t="s">
        <v>46</v>
      </c>
      <c r="B90" s="130" t="s">
        <v>7</v>
      </c>
      <c r="C90" s="130" t="s">
        <v>35</v>
      </c>
      <c r="D90" s="130"/>
      <c r="E90" s="131" t="s">
        <v>112</v>
      </c>
      <c r="F90" s="132" t="s">
        <v>8</v>
      </c>
      <c r="G90" s="107" t="s">
        <v>212</v>
      </c>
      <c r="H90" s="131" t="s">
        <v>145</v>
      </c>
      <c r="I90" s="132" t="s">
        <v>146</v>
      </c>
    </row>
    <row r="91" spans="1:9" ht="30">
      <c r="A91" s="130" t="s">
        <v>46</v>
      </c>
      <c r="B91" s="130" t="s">
        <v>7</v>
      </c>
      <c r="C91" s="130" t="s">
        <v>36</v>
      </c>
      <c r="D91" s="130"/>
      <c r="E91" s="131" t="s">
        <v>113</v>
      </c>
      <c r="F91" s="132" t="s">
        <v>8</v>
      </c>
      <c r="G91" s="107" t="s">
        <v>212</v>
      </c>
      <c r="H91" s="131" t="s">
        <v>143</v>
      </c>
      <c r="I91" s="133" t="s">
        <v>147</v>
      </c>
    </row>
    <row r="92" spans="1:9" ht="30">
      <c r="A92" s="130" t="s">
        <v>46</v>
      </c>
      <c r="B92" s="130" t="s">
        <v>7</v>
      </c>
      <c r="C92" s="130" t="s">
        <v>37</v>
      </c>
      <c r="D92" s="130"/>
      <c r="E92" s="134" t="s">
        <v>148</v>
      </c>
      <c r="F92" s="132" t="s">
        <v>8</v>
      </c>
      <c r="G92" s="107" t="s">
        <v>212</v>
      </c>
      <c r="H92" s="131" t="s">
        <v>149</v>
      </c>
      <c r="I92" s="133" t="s">
        <v>150</v>
      </c>
    </row>
    <row r="93" spans="1:9" ht="30">
      <c r="A93" s="130" t="s">
        <v>46</v>
      </c>
      <c r="B93" s="130" t="s">
        <v>7</v>
      </c>
      <c r="C93" s="130" t="s">
        <v>44</v>
      </c>
      <c r="D93" s="130"/>
      <c r="E93" s="134" t="s">
        <v>114</v>
      </c>
      <c r="F93" s="132" t="s">
        <v>8</v>
      </c>
      <c r="G93" s="107" t="s">
        <v>212</v>
      </c>
      <c r="H93" s="131" t="s">
        <v>149</v>
      </c>
      <c r="I93" s="133" t="s">
        <v>150</v>
      </c>
    </row>
    <row r="94" spans="1:9" ht="30">
      <c r="A94" s="130" t="s">
        <v>46</v>
      </c>
      <c r="B94" s="130" t="s">
        <v>7</v>
      </c>
      <c r="C94" s="130" t="s">
        <v>45</v>
      </c>
      <c r="D94" s="130"/>
      <c r="E94" s="131" t="s">
        <v>168</v>
      </c>
      <c r="F94" s="132" t="s">
        <v>8</v>
      </c>
      <c r="G94" s="107" t="s">
        <v>212</v>
      </c>
      <c r="H94" s="131" t="s">
        <v>151</v>
      </c>
      <c r="I94" s="133" t="s">
        <v>152</v>
      </c>
    </row>
    <row r="95" spans="1:9" ht="30">
      <c r="A95" s="130" t="s">
        <v>46</v>
      </c>
      <c r="B95" s="130" t="s">
        <v>7</v>
      </c>
      <c r="C95" s="130" t="s">
        <v>46</v>
      </c>
      <c r="D95" s="130"/>
      <c r="E95" s="131" t="s">
        <v>153</v>
      </c>
      <c r="F95" s="132" t="s">
        <v>8</v>
      </c>
      <c r="G95" s="107" t="s">
        <v>212</v>
      </c>
      <c r="H95" s="131" t="s">
        <v>153</v>
      </c>
      <c r="I95" s="132" t="s">
        <v>154</v>
      </c>
    </row>
    <row r="96" spans="1:9" ht="68.25" customHeight="1">
      <c r="A96" s="130" t="s">
        <v>46</v>
      </c>
      <c r="B96" s="130" t="s">
        <v>7</v>
      </c>
      <c r="C96" s="130" t="s">
        <v>47</v>
      </c>
      <c r="D96" s="130"/>
      <c r="E96" s="131" t="s">
        <v>155</v>
      </c>
      <c r="F96" s="132" t="s">
        <v>8</v>
      </c>
      <c r="G96" s="107" t="s">
        <v>212</v>
      </c>
      <c r="H96" s="131" t="s">
        <v>156</v>
      </c>
      <c r="I96" s="132" t="s">
        <v>154</v>
      </c>
    </row>
    <row r="97" spans="1:9" ht="49.5" customHeight="1">
      <c r="A97" s="130" t="s">
        <v>46</v>
      </c>
      <c r="B97" s="130" t="s">
        <v>7</v>
      </c>
      <c r="C97" s="130" t="s">
        <v>48</v>
      </c>
      <c r="D97" s="130"/>
      <c r="E97" s="131" t="s">
        <v>81</v>
      </c>
      <c r="F97" s="132" t="s">
        <v>8</v>
      </c>
      <c r="G97" s="107" t="s">
        <v>212</v>
      </c>
      <c r="H97" s="131" t="s">
        <v>157</v>
      </c>
      <c r="I97" s="132" t="s">
        <v>158</v>
      </c>
    </row>
    <row r="98" spans="1:9" ht="40.5">
      <c r="A98" s="130" t="s">
        <v>46</v>
      </c>
      <c r="B98" s="130" t="s">
        <v>7</v>
      </c>
      <c r="C98" s="130" t="s">
        <v>1</v>
      </c>
      <c r="D98" s="130"/>
      <c r="E98" s="131" t="s">
        <v>159</v>
      </c>
      <c r="F98" s="132" t="s">
        <v>8</v>
      </c>
      <c r="G98" s="107" t="s">
        <v>212</v>
      </c>
      <c r="H98" s="131" t="s">
        <v>160</v>
      </c>
      <c r="I98" s="135" t="s">
        <v>144</v>
      </c>
    </row>
    <row r="99" spans="1:9" ht="66.75" customHeight="1">
      <c r="A99" s="130" t="s">
        <v>46</v>
      </c>
      <c r="B99" s="130" t="s">
        <v>7</v>
      </c>
      <c r="C99" s="130" t="s">
        <v>2</v>
      </c>
      <c r="D99" s="130"/>
      <c r="E99" s="131" t="s">
        <v>82</v>
      </c>
      <c r="F99" s="132" t="s">
        <v>8</v>
      </c>
      <c r="G99" s="107" t="s">
        <v>212</v>
      </c>
      <c r="H99" s="131" t="s">
        <v>161</v>
      </c>
      <c r="I99" s="133" t="s">
        <v>147</v>
      </c>
    </row>
    <row r="100" spans="1:9" ht="60.75">
      <c r="A100" s="130" t="s">
        <v>46</v>
      </c>
      <c r="B100" s="130" t="s">
        <v>7</v>
      </c>
      <c r="C100" s="130" t="s">
        <v>3</v>
      </c>
      <c r="D100" s="130"/>
      <c r="E100" s="134" t="s">
        <v>115</v>
      </c>
      <c r="F100" s="132" t="s">
        <v>8</v>
      </c>
      <c r="G100" s="107" t="s">
        <v>212</v>
      </c>
      <c r="H100" s="131" t="s">
        <v>162</v>
      </c>
      <c r="I100" s="135" t="s">
        <v>144</v>
      </c>
    </row>
    <row r="101" spans="1:9" ht="32.25">
      <c r="A101" s="130" t="s">
        <v>46</v>
      </c>
      <c r="B101" s="130" t="s">
        <v>7</v>
      </c>
      <c r="C101" s="130" t="s">
        <v>49</v>
      </c>
      <c r="D101" s="130"/>
      <c r="E101" s="131" t="s">
        <v>163</v>
      </c>
      <c r="F101" s="132" t="s">
        <v>8</v>
      </c>
      <c r="G101" s="107" t="s">
        <v>212</v>
      </c>
      <c r="H101" s="13" t="s">
        <v>164</v>
      </c>
      <c r="I101" s="7" t="s">
        <v>165</v>
      </c>
    </row>
    <row r="102" spans="1:9" ht="32.25">
      <c r="A102" s="130" t="s">
        <v>46</v>
      </c>
      <c r="B102" s="130" t="s">
        <v>7</v>
      </c>
      <c r="C102" s="130" t="s">
        <v>4</v>
      </c>
      <c r="D102" s="130"/>
      <c r="E102" s="136" t="s">
        <v>329</v>
      </c>
      <c r="F102" s="132" t="s">
        <v>8</v>
      </c>
      <c r="G102" s="107" t="s">
        <v>212</v>
      </c>
      <c r="H102" s="13" t="s">
        <v>166</v>
      </c>
      <c r="I102" s="14" t="s">
        <v>167</v>
      </c>
    </row>
    <row r="103" spans="1:9" ht="43.5" customHeight="1">
      <c r="A103" s="130" t="s">
        <v>46</v>
      </c>
      <c r="B103" s="130" t="s">
        <v>7</v>
      </c>
      <c r="C103" s="130" t="s">
        <v>5</v>
      </c>
      <c r="D103" s="130"/>
      <c r="E103" s="16" t="s">
        <v>133</v>
      </c>
      <c r="F103" s="132" t="s">
        <v>8</v>
      </c>
      <c r="G103" s="107" t="s">
        <v>212</v>
      </c>
      <c r="H103" s="131" t="s">
        <v>143</v>
      </c>
      <c r="I103" s="137"/>
    </row>
    <row r="104" spans="1:9" ht="14.25">
      <c r="A104" s="138" t="s">
        <v>46</v>
      </c>
      <c r="B104" s="138" t="s">
        <v>52</v>
      </c>
      <c r="C104" s="138"/>
      <c r="D104" s="138"/>
      <c r="E104" s="139" t="s">
        <v>131</v>
      </c>
      <c r="F104" s="140"/>
      <c r="G104" s="140"/>
      <c r="H104" s="141"/>
      <c r="I104" s="142"/>
    </row>
    <row r="105" spans="1:9" ht="108">
      <c r="A105" s="14" t="s">
        <v>46</v>
      </c>
      <c r="B105" s="14">
        <v>5</v>
      </c>
      <c r="C105" s="14" t="s">
        <v>34</v>
      </c>
      <c r="D105" s="14"/>
      <c r="E105" s="21" t="s">
        <v>242</v>
      </c>
      <c r="F105" s="7" t="s">
        <v>252</v>
      </c>
      <c r="G105" s="107" t="s">
        <v>212</v>
      </c>
      <c r="H105" s="13" t="s">
        <v>243</v>
      </c>
      <c r="I105" s="7" t="s">
        <v>244</v>
      </c>
    </row>
    <row r="106" spans="1:9" ht="32.25">
      <c r="A106" s="18" t="s">
        <v>46</v>
      </c>
      <c r="B106" s="14">
        <v>5</v>
      </c>
      <c r="C106" s="14" t="s">
        <v>35</v>
      </c>
      <c r="D106" s="14"/>
      <c r="E106" s="13" t="s">
        <v>261</v>
      </c>
      <c r="F106" s="20" t="s">
        <v>8</v>
      </c>
      <c r="G106" s="107" t="s">
        <v>212</v>
      </c>
      <c r="H106" s="19" t="s">
        <v>132</v>
      </c>
      <c r="I106" s="22" t="s">
        <v>116</v>
      </c>
    </row>
    <row r="107" spans="1:9" ht="32.25">
      <c r="A107" s="14" t="s">
        <v>46</v>
      </c>
      <c r="B107" s="14">
        <v>5</v>
      </c>
      <c r="C107" s="14" t="s">
        <v>36</v>
      </c>
      <c r="D107" s="14"/>
      <c r="E107" s="13" t="s">
        <v>83</v>
      </c>
      <c r="F107" s="7" t="s">
        <v>8</v>
      </c>
      <c r="G107" s="107" t="s">
        <v>212</v>
      </c>
      <c r="H107" s="13" t="s">
        <v>83</v>
      </c>
      <c r="I107" s="7" t="s">
        <v>84</v>
      </c>
    </row>
    <row r="108" spans="1:9" ht="32.25">
      <c r="A108" s="14" t="s">
        <v>46</v>
      </c>
      <c r="B108" s="14">
        <v>5</v>
      </c>
      <c r="C108" s="14" t="s">
        <v>37</v>
      </c>
      <c r="D108" s="14"/>
      <c r="E108" s="13" t="s">
        <v>85</v>
      </c>
      <c r="F108" s="7" t="s">
        <v>8</v>
      </c>
      <c r="G108" s="107" t="s">
        <v>212</v>
      </c>
      <c r="H108" s="13" t="s">
        <v>86</v>
      </c>
      <c r="I108" s="7" t="s">
        <v>84</v>
      </c>
    </row>
    <row r="109" spans="1:9" ht="75">
      <c r="A109" s="14" t="s">
        <v>46</v>
      </c>
      <c r="B109" s="14">
        <v>5</v>
      </c>
      <c r="C109" s="14" t="s">
        <v>44</v>
      </c>
      <c r="D109" s="14"/>
      <c r="E109" s="13" t="s">
        <v>87</v>
      </c>
      <c r="F109" s="7" t="s">
        <v>8</v>
      </c>
      <c r="G109" s="107" t="s">
        <v>212</v>
      </c>
      <c r="H109" s="17" t="s">
        <v>88</v>
      </c>
      <c r="I109" s="7" t="s">
        <v>89</v>
      </c>
    </row>
    <row r="110" spans="1:9" ht="42.75">
      <c r="A110" s="14" t="s">
        <v>46</v>
      </c>
      <c r="B110" s="14">
        <v>5</v>
      </c>
      <c r="C110" s="14" t="s">
        <v>45</v>
      </c>
      <c r="D110" s="14"/>
      <c r="E110" s="13" t="s">
        <v>90</v>
      </c>
      <c r="F110" s="7" t="s">
        <v>8</v>
      </c>
      <c r="G110" s="107" t="s">
        <v>212</v>
      </c>
      <c r="H110" s="13" t="s">
        <v>90</v>
      </c>
      <c r="I110" s="7" t="s">
        <v>91</v>
      </c>
    </row>
    <row r="111" spans="1:9" ht="33" customHeight="1">
      <c r="A111" s="14" t="s">
        <v>46</v>
      </c>
      <c r="B111" s="14" t="s">
        <v>52</v>
      </c>
      <c r="C111" s="14" t="s">
        <v>45</v>
      </c>
      <c r="D111" s="14" t="s">
        <v>6</v>
      </c>
      <c r="E111" s="13" t="s">
        <v>264</v>
      </c>
      <c r="F111" s="7" t="s">
        <v>8</v>
      </c>
      <c r="G111" s="107" t="s">
        <v>212</v>
      </c>
      <c r="H111" s="319" t="s">
        <v>265</v>
      </c>
      <c r="I111" s="7" t="s">
        <v>266</v>
      </c>
    </row>
    <row r="112" spans="1:9" ht="72.75" customHeight="1">
      <c r="A112" s="14" t="s">
        <v>46</v>
      </c>
      <c r="B112" s="14" t="s">
        <v>52</v>
      </c>
      <c r="C112" s="14" t="s">
        <v>45</v>
      </c>
      <c r="D112" s="14" t="s">
        <v>29</v>
      </c>
      <c r="E112" s="13" t="s">
        <v>342</v>
      </c>
      <c r="F112" s="7" t="s">
        <v>8</v>
      </c>
      <c r="G112" s="107" t="s">
        <v>212</v>
      </c>
      <c r="H112" s="320"/>
      <c r="I112" s="7" t="s">
        <v>266</v>
      </c>
    </row>
    <row r="113" spans="1:9" ht="32.25">
      <c r="A113" s="14" t="s">
        <v>46</v>
      </c>
      <c r="B113" s="14">
        <v>5</v>
      </c>
      <c r="C113" s="14" t="s">
        <v>46</v>
      </c>
      <c r="D113" s="14"/>
      <c r="E113" s="13" t="s">
        <v>117</v>
      </c>
      <c r="F113" s="7" t="s">
        <v>8</v>
      </c>
      <c r="G113" s="107" t="s">
        <v>212</v>
      </c>
      <c r="H113" s="15" t="s">
        <v>118</v>
      </c>
      <c r="I113" s="7" t="s">
        <v>119</v>
      </c>
    </row>
    <row r="114" spans="1:9" ht="64.5">
      <c r="A114" s="14" t="s">
        <v>46</v>
      </c>
      <c r="B114" s="14">
        <v>5</v>
      </c>
      <c r="C114" s="14" t="s">
        <v>47</v>
      </c>
      <c r="D114" s="14"/>
      <c r="E114" s="13" t="s">
        <v>92</v>
      </c>
      <c r="F114" s="7" t="s">
        <v>8</v>
      </c>
      <c r="G114" s="107" t="s">
        <v>212</v>
      </c>
      <c r="H114" s="13" t="s">
        <v>93</v>
      </c>
      <c r="I114" s="7" t="s">
        <v>120</v>
      </c>
    </row>
    <row r="115" spans="1:9" ht="32.25">
      <c r="A115" s="14" t="s">
        <v>46</v>
      </c>
      <c r="B115" s="14">
        <v>5</v>
      </c>
      <c r="C115" s="14" t="s">
        <v>48</v>
      </c>
      <c r="D115" s="14"/>
      <c r="E115" s="13" t="s">
        <v>121</v>
      </c>
      <c r="F115" s="7" t="s">
        <v>8</v>
      </c>
      <c r="G115" s="107" t="s">
        <v>212</v>
      </c>
      <c r="H115" s="15" t="s">
        <v>118</v>
      </c>
      <c r="I115" s="23" t="s">
        <v>122</v>
      </c>
    </row>
    <row r="116" spans="1:9" ht="32.25">
      <c r="A116" s="14" t="s">
        <v>46</v>
      </c>
      <c r="B116" s="14">
        <v>5</v>
      </c>
      <c r="C116" s="14" t="s">
        <v>1</v>
      </c>
      <c r="D116" s="14"/>
      <c r="E116" s="13" t="s">
        <v>94</v>
      </c>
      <c r="F116" s="7" t="s">
        <v>8</v>
      </c>
      <c r="G116" s="107" t="s">
        <v>212</v>
      </c>
      <c r="H116" s="13" t="s">
        <v>95</v>
      </c>
      <c r="I116" s="23" t="s">
        <v>122</v>
      </c>
    </row>
    <row r="117" spans="1:9" ht="42.75">
      <c r="A117" s="14" t="s">
        <v>46</v>
      </c>
      <c r="B117" s="14">
        <v>5</v>
      </c>
      <c r="C117" s="14" t="s">
        <v>2</v>
      </c>
      <c r="D117" s="14"/>
      <c r="E117" s="13" t="s">
        <v>96</v>
      </c>
      <c r="F117" s="7" t="s">
        <v>8</v>
      </c>
      <c r="G117" s="107" t="s">
        <v>212</v>
      </c>
      <c r="H117" s="13" t="s">
        <v>97</v>
      </c>
      <c r="I117" s="23" t="s">
        <v>123</v>
      </c>
    </row>
    <row r="118" spans="1:9" ht="75">
      <c r="A118" s="14" t="s">
        <v>46</v>
      </c>
      <c r="B118" s="14">
        <v>5</v>
      </c>
      <c r="C118" s="14" t="s">
        <v>3</v>
      </c>
      <c r="D118" s="14"/>
      <c r="E118" s="13" t="s">
        <v>124</v>
      </c>
      <c r="F118" s="7" t="s">
        <v>253</v>
      </c>
      <c r="G118" s="107" t="s">
        <v>212</v>
      </c>
      <c r="H118" s="13" t="s">
        <v>125</v>
      </c>
      <c r="I118" s="7" t="s">
        <v>126</v>
      </c>
    </row>
    <row r="119" spans="1:9" ht="86.25">
      <c r="A119" s="14" t="s">
        <v>46</v>
      </c>
      <c r="B119" s="14">
        <v>5</v>
      </c>
      <c r="C119" s="14" t="s">
        <v>49</v>
      </c>
      <c r="D119" s="14"/>
      <c r="E119" s="13" t="s">
        <v>127</v>
      </c>
      <c r="F119" s="7" t="s">
        <v>8</v>
      </c>
      <c r="G119" s="107" t="s">
        <v>212</v>
      </c>
      <c r="H119" s="13" t="s">
        <v>128</v>
      </c>
      <c r="I119" s="7" t="s">
        <v>126</v>
      </c>
    </row>
    <row r="120" spans="1:9" ht="32.25">
      <c r="A120" s="14" t="s">
        <v>46</v>
      </c>
      <c r="B120" s="14" t="s">
        <v>52</v>
      </c>
      <c r="C120" s="14" t="s">
        <v>4</v>
      </c>
      <c r="D120" s="14"/>
      <c r="E120" s="13" t="s">
        <v>135</v>
      </c>
      <c r="F120" s="7" t="s">
        <v>8</v>
      </c>
      <c r="G120" s="107" t="s">
        <v>212</v>
      </c>
      <c r="H120" s="13" t="s">
        <v>136</v>
      </c>
      <c r="I120" s="7" t="s">
        <v>137</v>
      </c>
    </row>
    <row r="121" spans="1:9" ht="14.25">
      <c r="A121" s="143" t="s">
        <v>46</v>
      </c>
      <c r="B121" s="143">
        <v>6</v>
      </c>
      <c r="C121" s="143"/>
      <c r="D121" s="143"/>
      <c r="E121" s="144" t="s">
        <v>245</v>
      </c>
      <c r="F121" s="145"/>
      <c r="G121" s="145"/>
      <c r="H121" s="145"/>
      <c r="I121" s="146"/>
    </row>
    <row r="122" spans="1:9" ht="32.25">
      <c r="A122" s="11" t="s">
        <v>46</v>
      </c>
      <c r="B122" s="11" t="s">
        <v>53</v>
      </c>
      <c r="C122" s="11" t="s">
        <v>34</v>
      </c>
      <c r="D122" s="11"/>
      <c r="E122" s="12" t="s">
        <v>98</v>
      </c>
      <c r="F122" s="7" t="s">
        <v>8</v>
      </c>
      <c r="G122" s="107" t="s">
        <v>212</v>
      </c>
      <c r="H122" s="27" t="s">
        <v>98</v>
      </c>
      <c r="I122" s="28" t="s">
        <v>99</v>
      </c>
    </row>
    <row r="123" spans="1:9" ht="86.25">
      <c r="A123" s="11" t="s">
        <v>46</v>
      </c>
      <c r="B123" s="11" t="s">
        <v>53</v>
      </c>
      <c r="C123" s="11" t="s">
        <v>35</v>
      </c>
      <c r="D123" s="11"/>
      <c r="E123" s="12" t="s">
        <v>100</v>
      </c>
      <c r="F123" s="7" t="s">
        <v>8</v>
      </c>
      <c r="G123" s="107" t="s">
        <v>212</v>
      </c>
      <c r="H123" s="29" t="s">
        <v>101</v>
      </c>
      <c r="I123" s="28" t="s">
        <v>99</v>
      </c>
    </row>
    <row r="124" spans="1:9" ht="54">
      <c r="A124" s="11" t="s">
        <v>46</v>
      </c>
      <c r="B124" s="11" t="s">
        <v>53</v>
      </c>
      <c r="C124" s="11" t="s">
        <v>36</v>
      </c>
      <c r="D124" s="11"/>
      <c r="E124" s="12" t="s">
        <v>102</v>
      </c>
      <c r="F124" s="7" t="s">
        <v>8</v>
      </c>
      <c r="G124" s="107" t="s">
        <v>212</v>
      </c>
      <c r="H124" s="29" t="s">
        <v>103</v>
      </c>
      <c r="I124" s="28" t="s">
        <v>99</v>
      </c>
    </row>
    <row r="125" ht="14.25">
      <c r="I125" s="149" t="s">
        <v>328</v>
      </c>
    </row>
    <row r="134" ht="14.25">
      <c r="J134" s="151"/>
    </row>
  </sheetData>
  <sheetProtection/>
  <mergeCells count="28">
    <mergeCell ref="H10:H11"/>
    <mergeCell ref="E12:I12"/>
    <mergeCell ref="E63:I63"/>
    <mergeCell ref="A6:I6"/>
    <mergeCell ref="A7:E7"/>
    <mergeCell ref="F7:M7"/>
    <mergeCell ref="A8:E8"/>
    <mergeCell ref="F8:M8"/>
    <mergeCell ref="A10:D10"/>
    <mergeCell ref="E10:E11"/>
    <mergeCell ref="F10:F11"/>
    <mergeCell ref="G10:G11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E87:I87"/>
    <mergeCell ref="H111:H112"/>
    <mergeCell ref="H1:I1"/>
    <mergeCell ref="I10:I11"/>
    <mergeCell ref="H17:H18"/>
    <mergeCell ref="I17:I18"/>
    <mergeCell ref="E36:I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8"/>
  <sheetViews>
    <sheetView view="pageBreakPreview" zoomScale="83" zoomScaleSheetLayoutView="83" zoomScalePageLayoutView="0" workbookViewId="0" topLeftCell="A7">
      <selection activeCell="F127" sqref="F127"/>
    </sheetView>
  </sheetViews>
  <sheetFormatPr defaultColWidth="9.140625" defaultRowHeight="15"/>
  <cols>
    <col min="1" max="1" width="4.00390625" style="92" customWidth="1"/>
    <col min="2" max="2" width="3.28125" style="92" customWidth="1"/>
    <col min="3" max="3" width="3.57421875" style="0" customWidth="1"/>
    <col min="4" max="4" width="3.140625" style="0" customWidth="1"/>
    <col min="5" max="5" width="3.00390625" style="0" customWidth="1"/>
    <col min="6" max="6" width="35.421875" style="0" customWidth="1"/>
    <col min="7" max="7" width="18.8515625" style="0" customWidth="1"/>
    <col min="8" max="8" width="4.8515625" style="0" customWidth="1"/>
    <col min="9" max="9" width="3.28125" style="0" customWidth="1"/>
    <col min="10" max="10" width="3.140625" style="0" customWidth="1"/>
    <col min="11" max="11" width="10.7109375" style="0" customWidth="1"/>
    <col min="12" max="12" width="3.8515625" style="247" customWidth="1"/>
    <col min="13" max="13" width="10.421875" style="248" bestFit="1" customWidth="1"/>
    <col min="14" max="14" width="9.140625" style="248" customWidth="1"/>
    <col min="15" max="15" width="9.00390625" style="249" customWidth="1"/>
    <col min="16" max="16" width="9.28125" style="248" customWidth="1"/>
    <col min="17" max="17" width="13.00390625" style="248" customWidth="1"/>
    <col min="18" max="66" width="9.140625" style="160" customWidth="1"/>
  </cols>
  <sheetData>
    <row r="1" spans="1:17" s="283" customFormat="1" ht="13.5" customHeight="1">
      <c r="A1" s="281"/>
      <c r="B1" s="281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286"/>
      <c r="P1" s="287"/>
      <c r="Q1" s="288" t="s">
        <v>495</v>
      </c>
    </row>
    <row r="2" spans="1:17" s="283" customFormat="1" ht="13.5" customHeight="1">
      <c r="A2" s="281"/>
      <c r="B2" s="281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86"/>
      <c r="P2" s="287"/>
      <c r="Q2" s="156" t="s">
        <v>38</v>
      </c>
    </row>
    <row r="3" spans="1:17" s="283" customFormat="1" ht="13.5" customHeight="1">
      <c r="A3" s="281"/>
      <c r="B3" s="281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286"/>
      <c r="P3" s="287"/>
      <c r="Q3" s="156" t="s">
        <v>233</v>
      </c>
    </row>
    <row r="4" spans="1:17" s="283" customFormat="1" ht="13.5" customHeight="1">
      <c r="A4" s="281"/>
      <c r="B4" s="281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289"/>
      <c r="N4" s="289"/>
      <c r="O4" s="286"/>
      <c r="P4" s="287"/>
      <c r="Q4" s="157" t="s">
        <v>344</v>
      </c>
    </row>
    <row r="5" spans="1:17" s="283" customFormat="1" ht="13.5" customHeight="1">
      <c r="A5" s="281"/>
      <c r="B5" s="281"/>
      <c r="C5" s="159"/>
      <c r="D5" s="159"/>
      <c r="E5" s="159"/>
      <c r="F5" s="159"/>
      <c r="G5" s="159"/>
      <c r="H5" s="159"/>
      <c r="I5" s="159"/>
      <c r="J5" s="159"/>
      <c r="K5" s="159"/>
      <c r="L5" s="282"/>
      <c r="M5" s="161"/>
      <c r="N5" s="163"/>
      <c r="O5" s="162"/>
      <c r="P5" s="163"/>
      <c r="Q5" s="163"/>
    </row>
    <row r="6" spans="1:17" s="160" customFormat="1" ht="13.5" customHeight="1">
      <c r="A6" s="164"/>
      <c r="B6" s="164"/>
      <c r="C6" s="165"/>
      <c r="D6" s="165"/>
      <c r="E6" s="417" t="s">
        <v>348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</row>
    <row r="7" spans="1:17" s="160" customFormat="1" ht="30" customHeight="1">
      <c r="A7" s="418" t="s">
        <v>234</v>
      </c>
      <c r="B7" s="419"/>
      <c r="C7" s="419"/>
      <c r="D7" s="419"/>
      <c r="E7" s="419"/>
      <c r="F7" s="419"/>
      <c r="G7" s="420" t="s">
        <v>247</v>
      </c>
      <c r="H7" s="421"/>
      <c r="I7" s="421"/>
      <c r="J7" s="421"/>
      <c r="K7" s="421"/>
      <c r="L7" s="421"/>
      <c r="M7" s="421"/>
      <c r="N7" s="421"/>
      <c r="O7" s="167"/>
      <c r="P7" s="167"/>
      <c r="Q7" s="167"/>
    </row>
    <row r="8" spans="1:17" s="160" customFormat="1" ht="23.25" customHeight="1">
      <c r="A8" s="422" t="s">
        <v>349</v>
      </c>
      <c r="B8" s="419"/>
      <c r="C8" s="419"/>
      <c r="D8" s="419"/>
      <c r="E8" s="419"/>
      <c r="F8" s="419"/>
      <c r="G8" s="420" t="s">
        <v>236</v>
      </c>
      <c r="H8" s="421"/>
      <c r="I8" s="421"/>
      <c r="J8" s="421"/>
      <c r="K8" s="421"/>
      <c r="L8" s="421"/>
      <c r="M8" s="421"/>
      <c r="N8" s="421"/>
      <c r="O8" s="423"/>
      <c r="P8" s="423"/>
      <c r="Q8" s="423"/>
    </row>
    <row r="9" spans="1:17" s="160" customFormat="1" ht="13.5" customHeight="1">
      <c r="A9" s="164"/>
      <c r="B9" s="164"/>
      <c r="C9" s="165"/>
      <c r="D9" s="165"/>
      <c r="E9" s="168"/>
      <c r="F9" s="168"/>
      <c r="G9" s="168"/>
      <c r="H9" s="168"/>
      <c r="I9" s="168"/>
      <c r="J9" s="168"/>
      <c r="K9" s="168"/>
      <c r="L9" s="169"/>
      <c r="M9" s="170"/>
      <c r="N9" s="170"/>
      <c r="O9" s="171"/>
      <c r="P9" s="172"/>
      <c r="Q9" s="172"/>
    </row>
    <row r="10" spans="1:17" s="160" customFormat="1" ht="36.75" customHeight="1">
      <c r="A10" s="424" t="s">
        <v>30</v>
      </c>
      <c r="B10" s="424"/>
      <c r="C10" s="424"/>
      <c r="D10" s="424"/>
      <c r="E10" s="424"/>
      <c r="F10" s="424" t="s">
        <v>350</v>
      </c>
      <c r="G10" s="424" t="s">
        <v>0</v>
      </c>
      <c r="H10" s="424" t="s">
        <v>351</v>
      </c>
      <c r="I10" s="424"/>
      <c r="J10" s="424"/>
      <c r="K10" s="424"/>
      <c r="L10" s="424"/>
      <c r="M10" s="425" t="s">
        <v>352</v>
      </c>
      <c r="N10" s="425"/>
      <c r="O10" s="425"/>
      <c r="P10" s="425"/>
      <c r="Q10" s="425"/>
    </row>
    <row r="11" spans="1:17" s="177" customFormat="1" ht="24" customHeight="1">
      <c r="A11" s="173" t="s">
        <v>40</v>
      </c>
      <c r="B11" s="173" t="s">
        <v>31</v>
      </c>
      <c r="C11" s="174" t="s">
        <v>32</v>
      </c>
      <c r="D11" s="174" t="s">
        <v>33</v>
      </c>
      <c r="E11" s="174" t="s">
        <v>353</v>
      </c>
      <c r="F11" s="424"/>
      <c r="G11" s="424"/>
      <c r="H11" s="174" t="s">
        <v>354</v>
      </c>
      <c r="I11" s="174" t="s">
        <v>355</v>
      </c>
      <c r="J11" s="174" t="s">
        <v>356</v>
      </c>
      <c r="K11" s="174" t="s">
        <v>357</v>
      </c>
      <c r="L11" s="175" t="s">
        <v>358</v>
      </c>
      <c r="M11" s="176" t="s">
        <v>274</v>
      </c>
      <c r="N11" s="176" t="s">
        <v>359</v>
      </c>
      <c r="O11" s="176" t="s">
        <v>360</v>
      </c>
      <c r="P11" s="176" t="s">
        <v>361</v>
      </c>
      <c r="Q11" s="176" t="s">
        <v>278</v>
      </c>
    </row>
    <row r="12" spans="1:17" s="177" customFormat="1" ht="20.25" customHeight="1">
      <c r="A12" s="412">
        <v>7</v>
      </c>
      <c r="B12" s="409"/>
      <c r="C12" s="350"/>
      <c r="D12" s="350"/>
      <c r="E12" s="350"/>
      <c r="F12" s="415" t="s">
        <v>362</v>
      </c>
      <c r="G12" s="178" t="s">
        <v>363</v>
      </c>
      <c r="H12" s="174"/>
      <c r="I12" s="174"/>
      <c r="J12" s="174"/>
      <c r="K12" s="174"/>
      <c r="L12" s="175"/>
      <c r="M12" s="179">
        <f>M13+M14+M15+0.1</f>
        <v>400874.70399999997</v>
      </c>
      <c r="N12" s="179">
        <f>N13+N14+N15+0.1</f>
        <v>443525.858</v>
      </c>
      <c r="O12" s="179">
        <f>O13+O14+O15</f>
        <v>291781.8</v>
      </c>
      <c r="P12" s="179">
        <f>P13+P14+P15</f>
        <v>77920.717</v>
      </c>
      <c r="Q12" s="179">
        <f>Q13+Q14+Q15</f>
        <v>164041.51</v>
      </c>
    </row>
    <row r="13" spans="1:17" s="177" customFormat="1" ht="28.5" customHeight="1">
      <c r="A13" s="413"/>
      <c r="B13" s="414"/>
      <c r="C13" s="351"/>
      <c r="D13" s="351"/>
      <c r="E13" s="351"/>
      <c r="F13" s="416"/>
      <c r="G13" s="180" t="s">
        <v>364</v>
      </c>
      <c r="H13" s="174">
        <v>933</v>
      </c>
      <c r="I13" s="174"/>
      <c r="J13" s="174"/>
      <c r="K13" s="174"/>
      <c r="L13" s="175"/>
      <c r="M13" s="181">
        <f>M16</f>
        <v>775.64</v>
      </c>
      <c r="N13" s="179">
        <f>N16</f>
        <v>4480</v>
      </c>
      <c r="O13" s="181">
        <f>O15+O16+O17</f>
        <v>0</v>
      </c>
      <c r="P13" s="181">
        <f>P16</f>
        <v>0</v>
      </c>
      <c r="Q13" s="181">
        <f>Q16</f>
        <v>0</v>
      </c>
    </row>
    <row r="14" spans="1:17" s="177" customFormat="1" ht="26.25" customHeight="1">
      <c r="A14" s="413"/>
      <c r="B14" s="414"/>
      <c r="C14" s="351"/>
      <c r="D14" s="351"/>
      <c r="E14" s="351"/>
      <c r="F14" s="416"/>
      <c r="G14" s="182" t="s">
        <v>8</v>
      </c>
      <c r="H14" s="174">
        <v>935</v>
      </c>
      <c r="I14" s="174"/>
      <c r="J14" s="174"/>
      <c r="K14" s="174"/>
      <c r="L14" s="175"/>
      <c r="M14" s="181">
        <f>M22+M40+M75+M107+M132</f>
        <v>398714.654</v>
      </c>
      <c r="N14" s="181">
        <f>N22+N40+N75+N107+N131-0.2</f>
        <v>439045.75800000003</v>
      </c>
      <c r="O14" s="181">
        <f>O22+O40+O75+O107+O132</f>
        <v>291781.8</v>
      </c>
      <c r="P14" s="181">
        <f>P22+P40+P75+P107+P132</f>
        <v>77920.717</v>
      </c>
      <c r="Q14" s="181">
        <f>Q22+Q40+Q75+Q107+Q132</f>
        <v>163951.51</v>
      </c>
    </row>
    <row r="15" spans="1:17" s="177" customFormat="1" ht="26.25" customHeight="1">
      <c r="A15" s="370"/>
      <c r="B15" s="370"/>
      <c r="C15" s="370"/>
      <c r="D15" s="370"/>
      <c r="E15" s="370"/>
      <c r="F15" s="359"/>
      <c r="G15" s="182" t="s">
        <v>365</v>
      </c>
      <c r="H15" s="174">
        <v>940</v>
      </c>
      <c r="I15" s="174"/>
      <c r="J15" s="174"/>
      <c r="K15" s="174"/>
      <c r="L15" s="175"/>
      <c r="M15" s="181">
        <f>M108</f>
        <v>1384.3100000000002</v>
      </c>
      <c r="N15" s="181">
        <f>N108</f>
        <v>0</v>
      </c>
      <c r="O15" s="181">
        <v>0</v>
      </c>
      <c r="P15" s="181">
        <f>P108</f>
        <v>0</v>
      </c>
      <c r="Q15" s="181">
        <f>Q108</f>
        <v>90</v>
      </c>
    </row>
    <row r="16" spans="1:17" s="177" customFormat="1" ht="17.25" customHeight="1">
      <c r="A16" s="393" t="s">
        <v>46</v>
      </c>
      <c r="B16" s="393" t="s">
        <v>6</v>
      </c>
      <c r="C16" s="411"/>
      <c r="D16" s="411"/>
      <c r="E16" s="406"/>
      <c r="F16" s="404" t="s">
        <v>366</v>
      </c>
      <c r="G16" s="183" t="s">
        <v>363</v>
      </c>
      <c r="H16" s="184"/>
      <c r="I16" s="184"/>
      <c r="J16" s="184"/>
      <c r="K16" s="184"/>
      <c r="L16" s="185"/>
      <c r="M16" s="186">
        <f>M18+M21+M19</f>
        <v>775.64</v>
      </c>
      <c r="N16" s="186">
        <f>N18+N19+N20+N21</f>
        <v>4480</v>
      </c>
      <c r="O16" s="179">
        <v>0</v>
      </c>
      <c r="P16" s="186">
        <f>P18+P19+P20+P21</f>
        <v>0</v>
      </c>
      <c r="Q16" s="186">
        <f>Q18+Q19+Q20+Q21</f>
        <v>0</v>
      </c>
    </row>
    <row r="17" spans="1:17" s="177" customFormat="1" ht="24.75" customHeight="1">
      <c r="A17" s="393"/>
      <c r="B17" s="393"/>
      <c r="C17" s="411"/>
      <c r="D17" s="411"/>
      <c r="E17" s="406"/>
      <c r="F17" s="404"/>
      <c r="G17" s="187" t="s">
        <v>364</v>
      </c>
      <c r="H17" s="188">
        <v>933</v>
      </c>
      <c r="I17" s="184"/>
      <c r="J17" s="184"/>
      <c r="K17" s="184"/>
      <c r="L17" s="185"/>
      <c r="M17" s="189">
        <f>M16</f>
        <v>775.64</v>
      </c>
      <c r="N17" s="189">
        <v>0</v>
      </c>
      <c r="O17" s="181">
        <v>0</v>
      </c>
      <c r="P17" s="189">
        <v>0</v>
      </c>
      <c r="Q17" s="189">
        <v>0</v>
      </c>
    </row>
    <row r="18" spans="1:17" s="177" customFormat="1" ht="22.5" customHeight="1">
      <c r="A18" s="344" t="s">
        <v>46</v>
      </c>
      <c r="B18" s="344" t="s">
        <v>6</v>
      </c>
      <c r="C18" s="344" t="s">
        <v>35</v>
      </c>
      <c r="D18" s="407"/>
      <c r="E18" s="409"/>
      <c r="F18" s="410" t="s">
        <v>174</v>
      </c>
      <c r="G18" s="356" t="s">
        <v>364</v>
      </c>
      <c r="H18" s="341">
        <v>933</v>
      </c>
      <c r="I18" s="344" t="s">
        <v>34</v>
      </c>
      <c r="J18" s="344" t="s">
        <v>49</v>
      </c>
      <c r="K18" s="190" t="s">
        <v>367</v>
      </c>
      <c r="L18" s="371" t="s">
        <v>368</v>
      </c>
      <c r="M18" s="189">
        <v>297.89</v>
      </c>
      <c r="N18" s="189">
        <v>970.2</v>
      </c>
      <c r="O18" s="181">
        <f>O26+O34+O42+O50+O58+O67</f>
        <v>0</v>
      </c>
      <c r="P18" s="189">
        <v>0</v>
      </c>
      <c r="Q18" s="189">
        <v>0</v>
      </c>
    </row>
    <row r="19" spans="1:17" s="177" customFormat="1" ht="21" customHeight="1">
      <c r="A19" s="362"/>
      <c r="B19" s="362"/>
      <c r="C19" s="362"/>
      <c r="D19" s="408"/>
      <c r="E19" s="389"/>
      <c r="F19" s="357"/>
      <c r="G19" s="357"/>
      <c r="H19" s="347"/>
      <c r="I19" s="347"/>
      <c r="J19" s="347"/>
      <c r="K19" s="188" t="s">
        <v>369</v>
      </c>
      <c r="L19" s="373"/>
      <c r="M19" s="191">
        <v>3</v>
      </c>
      <c r="N19" s="191">
        <v>9.8</v>
      </c>
      <c r="O19" s="181">
        <v>0</v>
      </c>
      <c r="P19" s="191"/>
      <c r="Q19" s="191"/>
    </row>
    <row r="20" spans="1:17" s="177" customFormat="1" ht="39.75" customHeight="1">
      <c r="A20" s="173" t="s">
        <v>46</v>
      </c>
      <c r="B20" s="173" t="s">
        <v>6</v>
      </c>
      <c r="C20" s="173" t="s">
        <v>36</v>
      </c>
      <c r="D20" s="173"/>
      <c r="E20" s="173"/>
      <c r="F20" s="192" t="s">
        <v>370</v>
      </c>
      <c r="G20" s="187" t="s">
        <v>364</v>
      </c>
      <c r="H20" s="188">
        <v>933</v>
      </c>
      <c r="I20" s="190" t="s">
        <v>34</v>
      </c>
      <c r="J20" s="190">
        <v>13</v>
      </c>
      <c r="K20" s="190" t="s">
        <v>371</v>
      </c>
      <c r="L20" s="193">
        <v>244</v>
      </c>
      <c r="M20" s="191"/>
      <c r="N20" s="191">
        <v>3500</v>
      </c>
      <c r="O20" s="179">
        <f>O21</f>
        <v>0</v>
      </c>
      <c r="P20" s="191"/>
      <c r="Q20" s="191"/>
    </row>
    <row r="21" spans="1:17" s="177" customFormat="1" ht="51" customHeight="1">
      <c r="A21" s="173" t="s">
        <v>46</v>
      </c>
      <c r="B21" s="173" t="s">
        <v>6</v>
      </c>
      <c r="C21" s="173" t="s">
        <v>45</v>
      </c>
      <c r="D21" s="173"/>
      <c r="E21" s="173"/>
      <c r="F21" s="194" t="s">
        <v>182</v>
      </c>
      <c r="G21" s="195" t="s">
        <v>364</v>
      </c>
      <c r="H21" s="188">
        <v>933</v>
      </c>
      <c r="I21" s="190" t="s">
        <v>34</v>
      </c>
      <c r="J21" s="188">
        <v>13</v>
      </c>
      <c r="K21" s="190" t="s">
        <v>372</v>
      </c>
      <c r="L21" s="196">
        <v>244</v>
      </c>
      <c r="M21" s="191">
        <v>474.75</v>
      </c>
      <c r="N21" s="191">
        <v>0</v>
      </c>
      <c r="O21" s="181">
        <v>0</v>
      </c>
      <c r="P21" s="191">
        <v>0</v>
      </c>
      <c r="Q21" s="191">
        <v>0</v>
      </c>
    </row>
    <row r="22" spans="1:17" s="177" customFormat="1" ht="14.25">
      <c r="A22" s="393" t="s">
        <v>46</v>
      </c>
      <c r="B22" s="393" t="s">
        <v>29</v>
      </c>
      <c r="C22" s="393"/>
      <c r="D22" s="393"/>
      <c r="E22" s="393"/>
      <c r="F22" s="404" t="s">
        <v>373</v>
      </c>
      <c r="G22" s="404" t="s">
        <v>363</v>
      </c>
      <c r="H22" s="406"/>
      <c r="I22" s="406"/>
      <c r="J22" s="406"/>
      <c r="K22" s="406"/>
      <c r="L22" s="400"/>
      <c r="M22" s="402">
        <f>SUM(M24:M39)</f>
        <v>80292.73999999999</v>
      </c>
      <c r="N22" s="402">
        <f>SUM(N24:N39)</f>
        <v>90777.19999999998</v>
      </c>
      <c r="O22" s="402">
        <f>SUM(O25:O39)</f>
        <v>7645.3</v>
      </c>
      <c r="P22" s="402">
        <f>SUM(P25:P39)</f>
        <v>7734.2</v>
      </c>
      <c r="Q22" s="402">
        <f>SUM(Q25:Q39)</f>
        <v>9320.34</v>
      </c>
    </row>
    <row r="23" spans="1:17" s="177" customFormat="1" ht="12" customHeight="1">
      <c r="A23" s="393"/>
      <c r="B23" s="393"/>
      <c r="C23" s="393"/>
      <c r="D23" s="393"/>
      <c r="E23" s="393"/>
      <c r="F23" s="404"/>
      <c r="G23" s="405"/>
      <c r="H23" s="388"/>
      <c r="I23" s="388"/>
      <c r="J23" s="388"/>
      <c r="K23" s="388"/>
      <c r="L23" s="401"/>
      <c r="M23" s="403"/>
      <c r="N23" s="403"/>
      <c r="O23" s="403"/>
      <c r="P23" s="403"/>
      <c r="Q23" s="403"/>
    </row>
    <row r="24" spans="1:17" s="177" customFormat="1" ht="37.5" customHeight="1">
      <c r="A24" s="197" t="s">
        <v>46</v>
      </c>
      <c r="B24" s="197" t="s">
        <v>29</v>
      </c>
      <c r="C24" s="197" t="s">
        <v>34</v>
      </c>
      <c r="D24" s="197"/>
      <c r="E24" s="197"/>
      <c r="F24" s="198" t="s">
        <v>211</v>
      </c>
      <c r="G24" s="199" t="s">
        <v>8</v>
      </c>
      <c r="H24" s="197" t="s">
        <v>374</v>
      </c>
      <c r="I24" s="197" t="s">
        <v>44</v>
      </c>
      <c r="J24" s="197" t="s">
        <v>34</v>
      </c>
      <c r="K24" s="190" t="s">
        <v>375</v>
      </c>
      <c r="L24" s="200">
        <v>811</v>
      </c>
      <c r="M24" s="189">
        <v>3986.85</v>
      </c>
      <c r="N24" s="189">
        <v>5655.3</v>
      </c>
      <c r="O24" s="189">
        <v>7645.3</v>
      </c>
      <c r="P24" s="189">
        <v>7734.2</v>
      </c>
      <c r="Q24" s="189">
        <v>9320.3</v>
      </c>
    </row>
    <row r="25" spans="1:17" s="177" customFormat="1" ht="30.75" customHeight="1">
      <c r="A25" s="344" t="s">
        <v>46</v>
      </c>
      <c r="B25" s="344" t="s">
        <v>29</v>
      </c>
      <c r="C25" s="344" t="s">
        <v>35</v>
      </c>
      <c r="D25" s="344"/>
      <c r="E25" s="344"/>
      <c r="F25" s="356" t="s">
        <v>15</v>
      </c>
      <c r="G25" s="350" t="s">
        <v>8</v>
      </c>
      <c r="H25" s="344" t="s">
        <v>374</v>
      </c>
      <c r="I25" s="344" t="s">
        <v>44</v>
      </c>
      <c r="J25" s="344" t="s">
        <v>34</v>
      </c>
      <c r="K25" s="190" t="s">
        <v>376</v>
      </c>
      <c r="L25" s="399">
        <v>412</v>
      </c>
      <c r="M25" s="189">
        <v>66468.7</v>
      </c>
      <c r="N25" s="189">
        <v>61688.6</v>
      </c>
      <c r="O25" s="181"/>
      <c r="P25" s="189">
        <v>0</v>
      </c>
      <c r="Q25" s="189">
        <v>0</v>
      </c>
    </row>
    <row r="26" spans="1:17" s="177" customFormat="1" ht="24.75" customHeight="1">
      <c r="A26" s="345"/>
      <c r="B26" s="345"/>
      <c r="C26" s="345"/>
      <c r="D26" s="345"/>
      <c r="E26" s="345"/>
      <c r="F26" s="369"/>
      <c r="G26" s="351"/>
      <c r="H26" s="345"/>
      <c r="I26" s="345"/>
      <c r="J26" s="345"/>
      <c r="K26" s="190" t="s">
        <v>377</v>
      </c>
      <c r="L26" s="374"/>
      <c r="M26" s="189">
        <v>2055.7</v>
      </c>
      <c r="N26" s="189">
        <v>1907.9</v>
      </c>
      <c r="O26" s="181"/>
      <c r="P26" s="189">
        <v>0</v>
      </c>
      <c r="Q26" s="189">
        <v>0</v>
      </c>
    </row>
    <row r="27" spans="1:17" s="177" customFormat="1" ht="24" customHeight="1">
      <c r="A27" s="345"/>
      <c r="B27" s="345"/>
      <c r="C27" s="345"/>
      <c r="D27" s="345"/>
      <c r="E27" s="345"/>
      <c r="F27" s="369"/>
      <c r="G27" s="351"/>
      <c r="H27" s="345"/>
      <c r="I27" s="345"/>
      <c r="J27" s="345"/>
      <c r="K27" s="190" t="s">
        <v>378</v>
      </c>
      <c r="L27" s="373"/>
      <c r="M27" s="189">
        <v>692.2</v>
      </c>
      <c r="N27" s="189">
        <v>660</v>
      </c>
      <c r="O27" s="181">
        <v>660</v>
      </c>
      <c r="P27" s="189">
        <v>660</v>
      </c>
      <c r="Q27" s="189">
        <v>10</v>
      </c>
    </row>
    <row r="28" spans="1:17" s="177" customFormat="1" ht="24" customHeight="1">
      <c r="A28" s="345"/>
      <c r="B28" s="345"/>
      <c r="C28" s="345"/>
      <c r="D28" s="345"/>
      <c r="E28" s="345"/>
      <c r="F28" s="369"/>
      <c r="G28" s="351"/>
      <c r="H28" s="345"/>
      <c r="I28" s="345"/>
      <c r="J28" s="345"/>
      <c r="K28" s="190" t="s">
        <v>379</v>
      </c>
      <c r="L28" s="193">
        <v>412</v>
      </c>
      <c r="M28" s="189"/>
      <c r="N28" s="189">
        <v>15000</v>
      </c>
      <c r="O28" s="179"/>
      <c r="P28" s="189"/>
      <c r="Q28" s="189"/>
    </row>
    <row r="29" spans="1:17" s="177" customFormat="1" ht="19.5" customHeight="1">
      <c r="A29" s="347"/>
      <c r="B29" s="347"/>
      <c r="C29" s="347"/>
      <c r="D29" s="347"/>
      <c r="E29" s="347"/>
      <c r="F29" s="357"/>
      <c r="G29" s="370"/>
      <c r="H29" s="347"/>
      <c r="I29" s="347"/>
      <c r="J29" s="347"/>
      <c r="K29" s="190" t="s">
        <v>380</v>
      </c>
      <c r="L29" s="193">
        <v>244</v>
      </c>
      <c r="M29" s="189">
        <v>868.94</v>
      </c>
      <c r="N29" s="189">
        <v>0</v>
      </c>
      <c r="O29" s="189">
        <v>0</v>
      </c>
      <c r="P29" s="189">
        <v>0</v>
      </c>
      <c r="Q29" s="189">
        <v>0</v>
      </c>
    </row>
    <row r="30" spans="1:17" s="177" customFormat="1" ht="24.75" customHeight="1">
      <c r="A30" s="371" t="s">
        <v>46</v>
      </c>
      <c r="B30" s="371" t="s">
        <v>29</v>
      </c>
      <c r="C30" s="371" t="s">
        <v>36</v>
      </c>
      <c r="D30" s="371"/>
      <c r="E30" s="371"/>
      <c r="F30" s="356" t="s">
        <v>214</v>
      </c>
      <c r="G30" s="348" t="s">
        <v>8</v>
      </c>
      <c r="H30" s="399">
        <v>935</v>
      </c>
      <c r="I30" s="344" t="s">
        <v>44</v>
      </c>
      <c r="J30" s="344" t="s">
        <v>34</v>
      </c>
      <c r="K30" s="344" t="s">
        <v>381</v>
      </c>
      <c r="L30" s="196">
        <v>244</v>
      </c>
      <c r="M30" s="189">
        <v>2663.43</v>
      </c>
      <c r="N30" s="189">
        <v>1912.5</v>
      </c>
      <c r="O30" s="189">
        <v>2951.8</v>
      </c>
      <c r="P30" s="189">
        <v>2951.8</v>
      </c>
      <c r="Q30" s="189">
        <v>6008.82</v>
      </c>
    </row>
    <row r="31" spans="1:17" s="177" customFormat="1" ht="21" customHeight="1">
      <c r="A31" s="347"/>
      <c r="B31" s="347"/>
      <c r="C31" s="347"/>
      <c r="D31" s="347"/>
      <c r="E31" s="347"/>
      <c r="F31" s="357"/>
      <c r="G31" s="370"/>
      <c r="H31" s="347"/>
      <c r="I31" s="347"/>
      <c r="J31" s="347"/>
      <c r="K31" s="347"/>
      <c r="L31" s="196">
        <v>811</v>
      </c>
      <c r="M31" s="189">
        <v>113.7</v>
      </c>
      <c r="N31" s="189">
        <v>738.3</v>
      </c>
      <c r="O31" s="189">
        <v>1000</v>
      </c>
      <c r="P31" s="189">
        <v>1000</v>
      </c>
      <c r="Q31" s="189">
        <v>0</v>
      </c>
    </row>
    <row r="32" spans="1:17" s="177" customFormat="1" ht="24.75" customHeight="1">
      <c r="A32" s="344" t="s">
        <v>46</v>
      </c>
      <c r="B32" s="344" t="s">
        <v>29</v>
      </c>
      <c r="C32" s="344" t="s">
        <v>37</v>
      </c>
      <c r="D32" s="396"/>
      <c r="E32" s="396"/>
      <c r="F32" s="350" t="s">
        <v>129</v>
      </c>
      <c r="G32" s="350" t="s">
        <v>8</v>
      </c>
      <c r="H32" s="344">
        <v>935</v>
      </c>
      <c r="I32" s="344" t="s">
        <v>44</v>
      </c>
      <c r="J32" s="344" t="s">
        <v>34</v>
      </c>
      <c r="K32" s="344" t="s">
        <v>382</v>
      </c>
      <c r="L32" s="201" t="s">
        <v>368</v>
      </c>
      <c r="M32" s="189">
        <v>2187.22</v>
      </c>
      <c r="N32" s="189">
        <f>1282.4+20</f>
        <v>1302.4</v>
      </c>
      <c r="O32" s="189">
        <v>2000</v>
      </c>
      <c r="P32" s="189">
        <v>2000</v>
      </c>
      <c r="Q32" s="189">
        <f>P32*1.05</f>
        <v>2100</v>
      </c>
    </row>
    <row r="33" spans="1:17" s="177" customFormat="1" ht="24.75" customHeight="1" hidden="1">
      <c r="A33" s="345"/>
      <c r="B33" s="345"/>
      <c r="C33" s="345"/>
      <c r="D33" s="397"/>
      <c r="E33" s="397"/>
      <c r="F33" s="351"/>
      <c r="G33" s="351"/>
      <c r="H33" s="345"/>
      <c r="I33" s="345"/>
      <c r="J33" s="345"/>
      <c r="K33" s="345"/>
      <c r="L33" s="202"/>
      <c r="M33" s="189"/>
      <c r="N33" s="189"/>
      <c r="O33" s="181">
        <v>0</v>
      </c>
      <c r="P33" s="189"/>
      <c r="Q33" s="189"/>
    </row>
    <row r="34" spans="1:17" s="177" customFormat="1" ht="24.75" customHeight="1">
      <c r="A34" s="346"/>
      <c r="B34" s="346"/>
      <c r="C34" s="346"/>
      <c r="D34" s="398"/>
      <c r="E34" s="398"/>
      <c r="F34" s="352"/>
      <c r="G34" s="352"/>
      <c r="H34" s="346"/>
      <c r="I34" s="346"/>
      <c r="J34" s="346"/>
      <c r="K34" s="346"/>
      <c r="L34" s="202" t="s">
        <v>383</v>
      </c>
      <c r="M34" s="189"/>
      <c r="N34" s="189">
        <v>600</v>
      </c>
      <c r="O34" s="189"/>
      <c r="P34" s="189"/>
      <c r="Q34" s="189"/>
    </row>
    <row r="35" spans="1:17" s="177" customFormat="1" ht="23.25" customHeight="1">
      <c r="A35" s="371" t="s">
        <v>46</v>
      </c>
      <c r="B35" s="371" t="s">
        <v>29</v>
      </c>
      <c r="C35" s="371" t="s">
        <v>46</v>
      </c>
      <c r="D35" s="396"/>
      <c r="E35" s="396"/>
      <c r="F35" s="350" t="s">
        <v>111</v>
      </c>
      <c r="G35" s="350" t="s">
        <v>8</v>
      </c>
      <c r="H35" s="344" t="s">
        <v>374</v>
      </c>
      <c r="I35" s="344" t="s">
        <v>44</v>
      </c>
      <c r="J35" s="344" t="s">
        <v>44</v>
      </c>
      <c r="K35" s="344" t="s">
        <v>384</v>
      </c>
      <c r="L35" s="203" t="s">
        <v>385</v>
      </c>
      <c r="M35" s="181">
        <v>853.8</v>
      </c>
      <c r="N35" s="181">
        <v>639</v>
      </c>
      <c r="O35" s="189">
        <v>593.5</v>
      </c>
      <c r="P35" s="181">
        <v>682.4</v>
      </c>
      <c r="Q35" s="189">
        <f>P35*1.05</f>
        <v>716.52</v>
      </c>
    </row>
    <row r="36" spans="1:17" s="177" customFormat="1" ht="20.25" customHeight="1">
      <c r="A36" s="372"/>
      <c r="B36" s="372"/>
      <c r="C36" s="372"/>
      <c r="D36" s="397"/>
      <c r="E36" s="397"/>
      <c r="F36" s="351"/>
      <c r="G36" s="351"/>
      <c r="H36" s="345"/>
      <c r="I36" s="345"/>
      <c r="J36" s="345"/>
      <c r="K36" s="345"/>
      <c r="L36" s="203" t="s">
        <v>386</v>
      </c>
      <c r="M36" s="181"/>
      <c r="N36" s="181">
        <v>191.8</v>
      </c>
      <c r="O36" s="186"/>
      <c r="P36" s="181"/>
      <c r="Q36" s="189"/>
    </row>
    <row r="37" spans="1:17" s="177" customFormat="1" ht="16.5" customHeight="1">
      <c r="A37" s="381"/>
      <c r="B37" s="381"/>
      <c r="C37" s="381"/>
      <c r="D37" s="398"/>
      <c r="E37" s="398"/>
      <c r="F37" s="352"/>
      <c r="G37" s="352"/>
      <c r="H37" s="346"/>
      <c r="I37" s="346"/>
      <c r="J37" s="346"/>
      <c r="K37" s="346"/>
      <c r="L37" s="203" t="s">
        <v>368</v>
      </c>
      <c r="M37" s="181"/>
      <c r="N37" s="181">
        <v>41.4</v>
      </c>
      <c r="O37" s="189"/>
      <c r="P37" s="181"/>
      <c r="Q37" s="189"/>
    </row>
    <row r="38" spans="1:17" s="177" customFormat="1" ht="47.25" customHeight="1">
      <c r="A38" s="202" t="s">
        <v>46</v>
      </c>
      <c r="B38" s="202" t="s">
        <v>29</v>
      </c>
      <c r="C38" s="202" t="s">
        <v>47</v>
      </c>
      <c r="D38" s="202"/>
      <c r="E38" s="202"/>
      <c r="F38" s="187" t="s">
        <v>24</v>
      </c>
      <c r="G38" s="204" t="s">
        <v>8</v>
      </c>
      <c r="H38" s="205">
        <v>935</v>
      </c>
      <c r="I38" s="197" t="s">
        <v>44</v>
      </c>
      <c r="J38" s="202" t="s">
        <v>34</v>
      </c>
      <c r="K38" s="190" t="s">
        <v>387</v>
      </c>
      <c r="L38" s="201" t="s">
        <v>368</v>
      </c>
      <c r="M38" s="189">
        <v>20</v>
      </c>
      <c r="N38" s="189">
        <v>40</v>
      </c>
      <c r="O38" s="189">
        <v>40</v>
      </c>
      <c r="P38" s="189">
        <v>40</v>
      </c>
      <c r="Q38" s="189">
        <v>45</v>
      </c>
    </row>
    <row r="39" spans="1:17" s="177" customFormat="1" ht="72" customHeight="1">
      <c r="A39" s="197" t="s">
        <v>46</v>
      </c>
      <c r="B39" s="197" t="s">
        <v>29</v>
      </c>
      <c r="C39" s="197" t="s">
        <v>2</v>
      </c>
      <c r="D39" s="197"/>
      <c r="E39" s="197"/>
      <c r="F39" s="206" t="s">
        <v>226</v>
      </c>
      <c r="G39" s="198" t="s">
        <v>8</v>
      </c>
      <c r="H39" s="207">
        <v>935</v>
      </c>
      <c r="I39" s="197" t="s">
        <v>44</v>
      </c>
      <c r="J39" s="197" t="s">
        <v>34</v>
      </c>
      <c r="K39" s="190" t="s">
        <v>388</v>
      </c>
      <c r="L39" s="201" t="s">
        <v>368</v>
      </c>
      <c r="M39" s="189">
        <v>382.2</v>
      </c>
      <c r="N39" s="189">
        <v>400</v>
      </c>
      <c r="O39" s="189">
        <v>400</v>
      </c>
      <c r="P39" s="189">
        <v>400</v>
      </c>
      <c r="Q39" s="189">
        <v>440</v>
      </c>
    </row>
    <row r="40" spans="1:17" s="177" customFormat="1" ht="30.75" customHeight="1">
      <c r="A40" s="393" t="s">
        <v>46</v>
      </c>
      <c r="B40" s="393" t="s">
        <v>42</v>
      </c>
      <c r="C40" s="393"/>
      <c r="D40" s="393"/>
      <c r="E40" s="393"/>
      <c r="F40" s="394" t="s">
        <v>389</v>
      </c>
      <c r="G40" s="183" t="s">
        <v>363</v>
      </c>
      <c r="H40" s="208"/>
      <c r="I40" s="208"/>
      <c r="J40" s="208"/>
      <c r="K40" s="208"/>
      <c r="L40" s="209"/>
      <c r="M40" s="186">
        <f>SUM(M42:M74)</f>
        <v>61509.371999999996</v>
      </c>
      <c r="N40" s="186">
        <f>SUM(N42:N74)</f>
        <v>67797.41200000001</v>
      </c>
      <c r="O40" s="186">
        <f>SUM(O42:O74)</f>
        <v>4304.1</v>
      </c>
      <c r="P40" s="186">
        <f>SUM(P42:P74)</f>
        <v>3454.1</v>
      </c>
      <c r="Q40" s="186">
        <f>SUM(Q42:Q74)</f>
        <v>15574.1</v>
      </c>
    </row>
    <row r="41" spans="1:17" s="177" customFormat="1" ht="27" customHeight="1">
      <c r="A41" s="393"/>
      <c r="B41" s="393"/>
      <c r="C41" s="393"/>
      <c r="D41" s="393"/>
      <c r="E41" s="393"/>
      <c r="F41" s="395"/>
      <c r="G41" s="175" t="s">
        <v>8</v>
      </c>
      <c r="H41" s="188"/>
      <c r="I41" s="188"/>
      <c r="J41" s="188"/>
      <c r="K41" s="190"/>
      <c r="L41" s="196"/>
      <c r="M41" s="189">
        <f>M40</f>
        <v>61509.371999999996</v>
      </c>
      <c r="N41" s="189">
        <f>N40</f>
        <v>67797.41200000001</v>
      </c>
      <c r="O41" s="189">
        <v>4304.1</v>
      </c>
      <c r="P41" s="189">
        <f>P40</f>
        <v>3454.1</v>
      </c>
      <c r="Q41" s="189">
        <f>Q40</f>
        <v>15574.1</v>
      </c>
    </row>
    <row r="42" spans="1:17" s="177" customFormat="1" ht="27" customHeight="1">
      <c r="A42" s="197" t="s">
        <v>46</v>
      </c>
      <c r="B42" s="197" t="s">
        <v>42</v>
      </c>
      <c r="C42" s="197" t="s">
        <v>34</v>
      </c>
      <c r="D42" s="197"/>
      <c r="E42" s="197"/>
      <c r="F42" s="210" t="s">
        <v>57</v>
      </c>
      <c r="G42" s="204" t="s">
        <v>8</v>
      </c>
      <c r="H42" s="207">
        <v>935</v>
      </c>
      <c r="I42" s="197" t="s">
        <v>44</v>
      </c>
      <c r="J42" s="197" t="s">
        <v>35</v>
      </c>
      <c r="K42" s="190" t="s">
        <v>390</v>
      </c>
      <c r="L42" s="204">
        <v>244</v>
      </c>
      <c r="M42" s="189">
        <v>0</v>
      </c>
      <c r="N42" s="189">
        <v>0</v>
      </c>
      <c r="O42" s="189">
        <v>0</v>
      </c>
      <c r="P42" s="189">
        <v>0</v>
      </c>
      <c r="Q42" s="189">
        <v>3472.87</v>
      </c>
    </row>
    <row r="43" spans="1:17" s="177" customFormat="1" ht="21" customHeight="1">
      <c r="A43" s="344" t="s">
        <v>46</v>
      </c>
      <c r="B43" s="344" t="s">
        <v>42</v>
      </c>
      <c r="C43" s="344" t="s">
        <v>34</v>
      </c>
      <c r="D43" s="344" t="s">
        <v>42</v>
      </c>
      <c r="E43" s="344"/>
      <c r="F43" s="378" t="s">
        <v>262</v>
      </c>
      <c r="G43" s="348" t="s">
        <v>8</v>
      </c>
      <c r="H43" s="341">
        <v>935</v>
      </c>
      <c r="I43" s="344" t="s">
        <v>44</v>
      </c>
      <c r="J43" s="344" t="s">
        <v>35</v>
      </c>
      <c r="K43" s="190" t="s">
        <v>391</v>
      </c>
      <c r="L43" s="348">
        <v>811</v>
      </c>
      <c r="M43" s="189">
        <v>14491.6</v>
      </c>
      <c r="N43" s="189">
        <v>0</v>
      </c>
      <c r="O43" s="189">
        <v>0</v>
      </c>
      <c r="P43" s="189">
        <v>0</v>
      </c>
      <c r="Q43" s="189">
        <v>0</v>
      </c>
    </row>
    <row r="44" spans="1:17" s="177" customFormat="1" ht="18" customHeight="1">
      <c r="A44" s="347"/>
      <c r="B44" s="347"/>
      <c r="C44" s="347"/>
      <c r="D44" s="347"/>
      <c r="E44" s="347"/>
      <c r="F44" s="359"/>
      <c r="G44" s="370"/>
      <c r="H44" s="347"/>
      <c r="I44" s="347"/>
      <c r="J44" s="347"/>
      <c r="K44" s="197" t="s">
        <v>392</v>
      </c>
      <c r="L44" s="349"/>
      <c r="M44" s="189">
        <v>1.45</v>
      </c>
      <c r="N44" s="189">
        <v>0</v>
      </c>
      <c r="O44" s="186">
        <v>0</v>
      </c>
      <c r="P44" s="189">
        <v>0</v>
      </c>
      <c r="Q44" s="189">
        <v>0</v>
      </c>
    </row>
    <row r="45" spans="1:17" s="177" customFormat="1" ht="24.75" customHeight="1">
      <c r="A45" s="190" t="s">
        <v>46</v>
      </c>
      <c r="B45" s="190" t="s">
        <v>42</v>
      </c>
      <c r="C45" s="190" t="s">
        <v>35</v>
      </c>
      <c r="D45" s="190"/>
      <c r="E45" s="190"/>
      <c r="F45" s="211" t="s">
        <v>60</v>
      </c>
      <c r="G45" s="204" t="s">
        <v>8</v>
      </c>
      <c r="H45" s="207">
        <v>935</v>
      </c>
      <c r="I45" s="197" t="s">
        <v>44</v>
      </c>
      <c r="J45" s="197" t="s">
        <v>35</v>
      </c>
      <c r="K45" s="197" t="s">
        <v>393</v>
      </c>
      <c r="L45" s="175">
        <v>244</v>
      </c>
      <c r="M45" s="189">
        <v>0</v>
      </c>
      <c r="N45" s="189">
        <v>0</v>
      </c>
      <c r="O45" s="189">
        <v>0</v>
      </c>
      <c r="P45" s="189">
        <v>0</v>
      </c>
      <c r="Q45" s="189">
        <v>3472.87</v>
      </c>
    </row>
    <row r="46" spans="1:17" s="177" customFormat="1" ht="26.25" customHeight="1">
      <c r="A46" s="344" t="s">
        <v>46</v>
      </c>
      <c r="B46" s="344" t="s">
        <v>42</v>
      </c>
      <c r="C46" s="344" t="s">
        <v>36</v>
      </c>
      <c r="D46" s="344"/>
      <c r="E46" s="344"/>
      <c r="F46" s="390" t="s">
        <v>394</v>
      </c>
      <c r="G46" s="348" t="s">
        <v>8</v>
      </c>
      <c r="H46" s="207">
        <v>935</v>
      </c>
      <c r="I46" s="197" t="s">
        <v>44</v>
      </c>
      <c r="J46" s="197" t="s">
        <v>35</v>
      </c>
      <c r="K46" s="197" t="s">
        <v>395</v>
      </c>
      <c r="L46" s="204">
        <v>414</v>
      </c>
      <c r="M46" s="189">
        <v>12</v>
      </c>
      <c r="N46" s="189">
        <v>0</v>
      </c>
      <c r="O46" s="189">
        <v>0</v>
      </c>
      <c r="P46" s="189">
        <v>0</v>
      </c>
      <c r="Q46" s="189">
        <v>0</v>
      </c>
    </row>
    <row r="47" spans="1:17" s="177" customFormat="1" ht="24.75" customHeight="1">
      <c r="A47" s="362"/>
      <c r="B47" s="362"/>
      <c r="C47" s="362"/>
      <c r="D47" s="362"/>
      <c r="E47" s="362"/>
      <c r="F47" s="391"/>
      <c r="G47" s="389"/>
      <c r="H47" s="341">
        <v>935</v>
      </c>
      <c r="I47" s="344" t="s">
        <v>44</v>
      </c>
      <c r="J47" s="344" t="s">
        <v>35</v>
      </c>
      <c r="K47" s="197" t="s">
        <v>396</v>
      </c>
      <c r="L47" s="348">
        <v>414</v>
      </c>
      <c r="M47" s="189">
        <v>4234.2</v>
      </c>
      <c r="N47" s="189">
        <v>0</v>
      </c>
      <c r="O47" s="189">
        <v>0</v>
      </c>
      <c r="P47" s="189">
        <v>0</v>
      </c>
      <c r="Q47" s="189">
        <v>0</v>
      </c>
    </row>
    <row r="48" spans="1:17" s="177" customFormat="1" ht="21" customHeight="1">
      <c r="A48" s="362"/>
      <c r="B48" s="362"/>
      <c r="C48" s="362"/>
      <c r="D48" s="362"/>
      <c r="E48" s="362"/>
      <c r="F48" s="391"/>
      <c r="G48" s="389"/>
      <c r="H48" s="342"/>
      <c r="I48" s="345"/>
      <c r="J48" s="345"/>
      <c r="K48" s="197" t="s">
        <v>397</v>
      </c>
      <c r="L48" s="349"/>
      <c r="M48" s="189">
        <v>0.4</v>
      </c>
      <c r="N48" s="189">
        <v>0</v>
      </c>
      <c r="O48" s="189">
        <v>0</v>
      </c>
      <c r="P48" s="189">
        <v>0</v>
      </c>
      <c r="Q48" s="189">
        <v>0</v>
      </c>
    </row>
    <row r="49" spans="1:17" s="177" customFormat="1" ht="22.5" customHeight="1">
      <c r="A49" s="347"/>
      <c r="B49" s="347"/>
      <c r="C49" s="347"/>
      <c r="D49" s="347"/>
      <c r="E49" s="347"/>
      <c r="F49" s="392"/>
      <c r="G49" s="370"/>
      <c r="H49" s="347"/>
      <c r="I49" s="347"/>
      <c r="J49" s="347"/>
      <c r="K49" s="190" t="s">
        <v>398</v>
      </c>
      <c r="L49" s="175">
        <v>244</v>
      </c>
      <c r="M49" s="189"/>
      <c r="N49" s="189">
        <v>0</v>
      </c>
      <c r="O49" s="189">
        <v>5.7</v>
      </c>
      <c r="P49" s="189">
        <v>5.7</v>
      </c>
      <c r="Q49" s="189">
        <v>0</v>
      </c>
    </row>
    <row r="50" spans="1:17" s="177" customFormat="1" ht="24.75" customHeight="1">
      <c r="A50" s="197" t="s">
        <v>46</v>
      </c>
      <c r="B50" s="197" t="s">
        <v>42</v>
      </c>
      <c r="C50" s="197" t="s">
        <v>37</v>
      </c>
      <c r="D50" s="197"/>
      <c r="E50" s="197"/>
      <c r="F50" s="212" t="s">
        <v>64</v>
      </c>
      <c r="G50" s="204" t="s">
        <v>8</v>
      </c>
      <c r="H50" s="207">
        <v>935</v>
      </c>
      <c r="I50" s="197" t="s">
        <v>44</v>
      </c>
      <c r="J50" s="197" t="s">
        <v>35</v>
      </c>
      <c r="K50" s="197" t="s">
        <v>399</v>
      </c>
      <c r="L50" s="175">
        <v>244</v>
      </c>
      <c r="M50" s="189">
        <v>0</v>
      </c>
      <c r="N50" s="189">
        <v>2266.2</v>
      </c>
      <c r="O50" s="189">
        <v>0</v>
      </c>
      <c r="P50" s="189">
        <v>0</v>
      </c>
      <c r="Q50" s="189">
        <v>3009.82</v>
      </c>
    </row>
    <row r="51" spans="1:17" s="177" customFormat="1" ht="29.25" customHeight="1">
      <c r="A51" s="197" t="s">
        <v>46</v>
      </c>
      <c r="B51" s="197" t="s">
        <v>42</v>
      </c>
      <c r="C51" s="197" t="s">
        <v>44</v>
      </c>
      <c r="D51" s="197"/>
      <c r="E51" s="197"/>
      <c r="F51" s="212" t="s">
        <v>67</v>
      </c>
      <c r="G51" s="204" t="s">
        <v>8</v>
      </c>
      <c r="H51" s="207">
        <v>935</v>
      </c>
      <c r="I51" s="197" t="s">
        <v>44</v>
      </c>
      <c r="J51" s="197" t="s">
        <v>35</v>
      </c>
      <c r="K51" s="197" t="s">
        <v>400</v>
      </c>
      <c r="L51" s="175">
        <v>244</v>
      </c>
      <c r="M51" s="189">
        <v>0</v>
      </c>
      <c r="N51" s="189">
        <v>0</v>
      </c>
      <c r="O51" s="189">
        <v>0</v>
      </c>
      <c r="P51" s="189">
        <v>0</v>
      </c>
      <c r="Q51" s="189">
        <v>2315.25</v>
      </c>
    </row>
    <row r="52" spans="1:17" s="177" customFormat="1" ht="21" customHeight="1">
      <c r="A52" s="371" t="s">
        <v>46</v>
      </c>
      <c r="B52" s="371" t="s">
        <v>42</v>
      </c>
      <c r="C52" s="371" t="s">
        <v>45</v>
      </c>
      <c r="D52" s="344"/>
      <c r="E52" s="344"/>
      <c r="F52" s="378" t="s">
        <v>69</v>
      </c>
      <c r="G52" s="348" t="s">
        <v>401</v>
      </c>
      <c r="H52" s="341">
        <v>935</v>
      </c>
      <c r="I52" s="344" t="s">
        <v>44</v>
      </c>
      <c r="J52" s="344" t="s">
        <v>35</v>
      </c>
      <c r="K52" s="197" t="s">
        <v>402</v>
      </c>
      <c r="L52" s="213">
        <v>243</v>
      </c>
      <c r="M52" s="189"/>
      <c r="N52" s="189">
        <v>13040.5</v>
      </c>
      <c r="O52" s="186">
        <v>0</v>
      </c>
      <c r="P52" s="189"/>
      <c r="Q52" s="189"/>
    </row>
    <row r="53" spans="1:17" s="177" customFormat="1" ht="21" customHeight="1">
      <c r="A53" s="362"/>
      <c r="B53" s="362"/>
      <c r="C53" s="362"/>
      <c r="D53" s="362"/>
      <c r="E53" s="362"/>
      <c r="F53" s="361"/>
      <c r="G53" s="389"/>
      <c r="H53" s="362"/>
      <c r="I53" s="362"/>
      <c r="J53" s="362"/>
      <c r="K53" s="344" t="s">
        <v>403</v>
      </c>
      <c r="L53" s="213">
        <v>243</v>
      </c>
      <c r="M53" s="189">
        <v>0</v>
      </c>
      <c r="N53" s="189">
        <v>180</v>
      </c>
      <c r="O53" s="181">
        <v>500</v>
      </c>
      <c r="P53" s="189">
        <v>500</v>
      </c>
      <c r="Q53" s="189">
        <v>500</v>
      </c>
    </row>
    <row r="54" spans="1:17" s="177" customFormat="1" ht="19.5" customHeight="1">
      <c r="A54" s="347"/>
      <c r="B54" s="347"/>
      <c r="C54" s="347"/>
      <c r="D54" s="347"/>
      <c r="E54" s="347"/>
      <c r="F54" s="359"/>
      <c r="G54" s="370"/>
      <c r="H54" s="347"/>
      <c r="I54" s="347"/>
      <c r="J54" s="347"/>
      <c r="K54" s="347"/>
      <c r="L54" s="204">
        <v>244</v>
      </c>
      <c r="M54" s="189">
        <v>588.6</v>
      </c>
      <c r="N54" s="189">
        <v>825.9</v>
      </c>
      <c r="O54" s="189">
        <v>825.9</v>
      </c>
      <c r="P54" s="189">
        <f>721.5+104.4</f>
        <v>825.9</v>
      </c>
      <c r="Q54" s="189">
        <v>2315.25</v>
      </c>
    </row>
    <row r="55" spans="1:17" s="177" customFormat="1" ht="21" customHeight="1">
      <c r="A55" s="371" t="s">
        <v>46</v>
      </c>
      <c r="B55" s="371" t="s">
        <v>42</v>
      </c>
      <c r="C55" s="371" t="s">
        <v>46</v>
      </c>
      <c r="D55" s="371"/>
      <c r="E55" s="344"/>
      <c r="F55" s="378" t="s">
        <v>72</v>
      </c>
      <c r="G55" s="348" t="s">
        <v>8</v>
      </c>
      <c r="H55" s="341">
        <v>935</v>
      </c>
      <c r="I55" s="344" t="s">
        <v>44</v>
      </c>
      <c r="J55" s="344" t="s">
        <v>35</v>
      </c>
      <c r="K55" s="197" t="s">
        <v>404</v>
      </c>
      <c r="L55" s="204">
        <v>243</v>
      </c>
      <c r="M55" s="189">
        <v>3652.4</v>
      </c>
      <c r="N55" s="189">
        <v>5925.5</v>
      </c>
      <c r="O55" s="189">
        <v>900</v>
      </c>
      <c r="P55" s="189">
        <v>50</v>
      </c>
      <c r="Q55" s="189">
        <v>0</v>
      </c>
    </row>
    <row r="56" spans="1:17" s="177" customFormat="1" ht="16.5" customHeight="1">
      <c r="A56" s="372"/>
      <c r="B56" s="372"/>
      <c r="C56" s="372"/>
      <c r="D56" s="372"/>
      <c r="E56" s="345"/>
      <c r="F56" s="379"/>
      <c r="G56" s="386"/>
      <c r="H56" s="342"/>
      <c r="I56" s="345"/>
      <c r="J56" s="345"/>
      <c r="K56" s="197" t="s">
        <v>404</v>
      </c>
      <c r="L56" s="204">
        <v>244</v>
      </c>
      <c r="M56" s="189">
        <v>55.7</v>
      </c>
      <c r="N56" s="189"/>
      <c r="O56" s="189">
        <v>0</v>
      </c>
      <c r="P56" s="189"/>
      <c r="Q56" s="189"/>
    </row>
    <row r="57" spans="1:17" s="177" customFormat="1" ht="16.5" customHeight="1">
      <c r="A57" s="372"/>
      <c r="B57" s="372"/>
      <c r="C57" s="372"/>
      <c r="D57" s="372"/>
      <c r="E57" s="345"/>
      <c r="F57" s="379"/>
      <c r="G57" s="386"/>
      <c r="H57" s="342"/>
      <c r="I57" s="345"/>
      <c r="J57" s="345"/>
      <c r="K57" s="197" t="s">
        <v>405</v>
      </c>
      <c r="L57" s="204">
        <v>243</v>
      </c>
      <c r="M57" s="189">
        <v>1858.25</v>
      </c>
      <c r="N57" s="189"/>
      <c r="O57" s="181"/>
      <c r="P57" s="189"/>
      <c r="Q57" s="189"/>
    </row>
    <row r="58" spans="1:17" s="177" customFormat="1" ht="16.5" customHeight="1">
      <c r="A58" s="372"/>
      <c r="B58" s="372"/>
      <c r="C58" s="372"/>
      <c r="D58" s="372"/>
      <c r="E58" s="345"/>
      <c r="F58" s="379"/>
      <c r="G58" s="386"/>
      <c r="H58" s="342"/>
      <c r="I58" s="345"/>
      <c r="J58" s="345"/>
      <c r="K58" s="197" t="s">
        <v>406</v>
      </c>
      <c r="L58" s="204">
        <v>243</v>
      </c>
      <c r="M58" s="189">
        <v>19498.05</v>
      </c>
      <c r="N58" s="189"/>
      <c r="O58" s="181">
        <v>0</v>
      </c>
      <c r="P58" s="189"/>
      <c r="Q58" s="189"/>
    </row>
    <row r="59" spans="1:17" s="177" customFormat="1" ht="16.5" customHeight="1">
      <c r="A59" s="372"/>
      <c r="B59" s="372"/>
      <c r="C59" s="372"/>
      <c r="D59" s="372"/>
      <c r="E59" s="345"/>
      <c r="F59" s="379"/>
      <c r="G59" s="386"/>
      <c r="H59" s="342"/>
      <c r="I59" s="345"/>
      <c r="J59" s="345"/>
      <c r="K59" s="197" t="s">
        <v>407</v>
      </c>
      <c r="L59" s="204">
        <v>244</v>
      </c>
      <c r="M59" s="189">
        <v>88.06</v>
      </c>
      <c r="N59" s="189">
        <v>296.7</v>
      </c>
      <c r="O59" s="181">
        <v>35</v>
      </c>
      <c r="P59" s="189">
        <v>35</v>
      </c>
      <c r="Q59" s="189"/>
    </row>
    <row r="60" spans="1:17" s="177" customFormat="1" ht="16.5" customHeight="1">
      <c r="A60" s="372"/>
      <c r="B60" s="372"/>
      <c r="C60" s="372"/>
      <c r="D60" s="372"/>
      <c r="E60" s="345"/>
      <c r="F60" s="379"/>
      <c r="G60" s="386"/>
      <c r="H60" s="342"/>
      <c r="I60" s="345"/>
      <c r="J60" s="345"/>
      <c r="K60" s="197" t="s">
        <v>408</v>
      </c>
      <c r="L60" s="204">
        <v>243</v>
      </c>
      <c r="M60" s="189"/>
      <c r="N60" s="189">
        <v>0</v>
      </c>
      <c r="O60" s="189">
        <f>O61</f>
        <v>0</v>
      </c>
      <c r="P60" s="189"/>
      <c r="Q60" s="189"/>
    </row>
    <row r="61" spans="1:17" s="177" customFormat="1" ht="20.25" customHeight="1">
      <c r="A61" s="372"/>
      <c r="B61" s="372"/>
      <c r="C61" s="372"/>
      <c r="D61" s="372"/>
      <c r="E61" s="345"/>
      <c r="F61" s="379"/>
      <c r="G61" s="386"/>
      <c r="H61" s="342"/>
      <c r="I61" s="345"/>
      <c r="J61" s="345"/>
      <c r="K61" s="197" t="s">
        <v>409</v>
      </c>
      <c r="L61" s="204">
        <v>244</v>
      </c>
      <c r="M61" s="189">
        <v>33.004</v>
      </c>
      <c r="N61" s="189"/>
      <c r="O61" s="189">
        <v>0</v>
      </c>
      <c r="P61" s="189"/>
      <c r="Q61" s="189"/>
    </row>
    <row r="62" spans="1:17" s="177" customFormat="1" ht="20.25" customHeight="1">
      <c r="A62" s="372"/>
      <c r="B62" s="372"/>
      <c r="C62" s="372"/>
      <c r="D62" s="372"/>
      <c r="E62" s="345"/>
      <c r="F62" s="379"/>
      <c r="G62" s="386"/>
      <c r="H62" s="342"/>
      <c r="I62" s="345"/>
      <c r="J62" s="345"/>
      <c r="K62" s="197" t="s">
        <v>410</v>
      </c>
      <c r="L62" s="204">
        <v>243</v>
      </c>
      <c r="M62" s="189"/>
      <c r="N62" s="189">
        <v>10000</v>
      </c>
      <c r="O62" s="189"/>
      <c r="P62" s="189"/>
      <c r="Q62" s="189"/>
    </row>
    <row r="63" spans="1:17" s="177" customFormat="1" ht="18" customHeight="1">
      <c r="A63" s="372"/>
      <c r="B63" s="372"/>
      <c r="C63" s="372"/>
      <c r="D63" s="372"/>
      <c r="E63" s="345"/>
      <c r="F63" s="379"/>
      <c r="G63" s="386"/>
      <c r="H63" s="342"/>
      <c r="I63" s="345"/>
      <c r="J63" s="345"/>
      <c r="K63" s="197" t="s">
        <v>411</v>
      </c>
      <c r="L63" s="204">
        <v>243</v>
      </c>
      <c r="M63" s="189">
        <v>1.95</v>
      </c>
      <c r="N63" s="189"/>
      <c r="O63" s="189">
        <v>0</v>
      </c>
      <c r="P63" s="189"/>
      <c r="Q63" s="189"/>
    </row>
    <row r="64" spans="1:17" s="177" customFormat="1" ht="20.25" customHeight="1">
      <c r="A64" s="372"/>
      <c r="B64" s="372"/>
      <c r="C64" s="372"/>
      <c r="D64" s="372"/>
      <c r="E64" s="345"/>
      <c r="F64" s="379"/>
      <c r="G64" s="386"/>
      <c r="H64" s="342"/>
      <c r="I64" s="345"/>
      <c r="J64" s="345"/>
      <c r="K64" s="190" t="s">
        <v>412</v>
      </c>
      <c r="L64" s="204">
        <v>243</v>
      </c>
      <c r="M64" s="189">
        <v>0.2</v>
      </c>
      <c r="N64" s="189"/>
      <c r="O64" s="189">
        <v>0</v>
      </c>
      <c r="P64" s="189"/>
      <c r="Q64" s="189"/>
    </row>
    <row r="65" spans="1:17" s="177" customFormat="1" ht="16.5" customHeight="1">
      <c r="A65" s="372"/>
      <c r="B65" s="372"/>
      <c r="C65" s="372"/>
      <c r="D65" s="372"/>
      <c r="E65" s="345"/>
      <c r="F65" s="379"/>
      <c r="G65" s="386"/>
      <c r="H65" s="342"/>
      <c r="I65" s="345"/>
      <c r="J65" s="345"/>
      <c r="K65" s="190" t="s">
        <v>413</v>
      </c>
      <c r="L65" s="204">
        <v>243</v>
      </c>
      <c r="M65" s="189">
        <v>2.55</v>
      </c>
      <c r="N65" s="189">
        <v>15.7</v>
      </c>
      <c r="O65" s="189">
        <v>10</v>
      </c>
      <c r="P65" s="189">
        <v>10</v>
      </c>
      <c r="Q65" s="189"/>
    </row>
    <row r="66" spans="1:17" s="177" customFormat="1" ht="18.75" customHeight="1">
      <c r="A66" s="347"/>
      <c r="B66" s="347"/>
      <c r="C66" s="347"/>
      <c r="D66" s="347"/>
      <c r="E66" s="347"/>
      <c r="F66" s="359"/>
      <c r="G66" s="370"/>
      <c r="H66" s="347"/>
      <c r="I66" s="347"/>
      <c r="J66" s="347"/>
      <c r="K66" s="190" t="s">
        <v>413</v>
      </c>
      <c r="L66" s="204">
        <v>244</v>
      </c>
      <c r="M66" s="189">
        <v>0.56</v>
      </c>
      <c r="N66" s="189">
        <v>0</v>
      </c>
      <c r="O66" s="214"/>
      <c r="P66" s="189">
        <v>0</v>
      </c>
      <c r="Q66" s="189">
        <v>231.52</v>
      </c>
    </row>
    <row r="67" spans="1:17" s="177" customFormat="1" ht="18.75" customHeight="1">
      <c r="A67" s="371" t="s">
        <v>46</v>
      </c>
      <c r="B67" s="371" t="s">
        <v>42</v>
      </c>
      <c r="C67" s="371" t="s">
        <v>47</v>
      </c>
      <c r="D67" s="377"/>
      <c r="E67" s="377"/>
      <c r="F67" s="378" t="s">
        <v>260</v>
      </c>
      <c r="G67" s="348" t="s">
        <v>8</v>
      </c>
      <c r="H67" s="341">
        <v>935</v>
      </c>
      <c r="I67" s="344" t="s">
        <v>44</v>
      </c>
      <c r="J67" s="344" t="s">
        <v>35</v>
      </c>
      <c r="K67" s="215" t="s">
        <v>414</v>
      </c>
      <c r="L67" s="204"/>
      <c r="M67" s="189">
        <v>16500</v>
      </c>
      <c r="N67" s="189">
        <v>0</v>
      </c>
      <c r="O67" s="214"/>
      <c r="P67" s="189">
        <v>0</v>
      </c>
      <c r="Q67" s="189"/>
    </row>
    <row r="68" spans="1:17" s="177" customFormat="1" ht="18.75" customHeight="1">
      <c r="A68" s="362"/>
      <c r="B68" s="362"/>
      <c r="C68" s="362"/>
      <c r="D68" s="362"/>
      <c r="E68" s="362"/>
      <c r="F68" s="361"/>
      <c r="G68" s="389"/>
      <c r="H68" s="362"/>
      <c r="I68" s="362"/>
      <c r="J68" s="362"/>
      <c r="K68" s="215" t="s">
        <v>415</v>
      </c>
      <c r="L68" s="204"/>
      <c r="M68" s="189">
        <v>1.65</v>
      </c>
      <c r="N68" s="189">
        <v>0</v>
      </c>
      <c r="O68" s="214"/>
      <c r="P68" s="189">
        <v>0</v>
      </c>
      <c r="Q68" s="189"/>
    </row>
    <row r="69" spans="1:17" s="177" customFormat="1" ht="21.75" customHeight="1">
      <c r="A69" s="347"/>
      <c r="B69" s="347"/>
      <c r="C69" s="347"/>
      <c r="D69" s="347"/>
      <c r="E69" s="347"/>
      <c r="F69" s="359"/>
      <c r="G69" s="370"/>
      <c r="H69" s="347"/>
      <c r="I69" s="347"/>
      <c r="J69" s="347"/>
      <c r="K69" s="215" t="s">
        <v>416</v>
      </c>
      <c r="L69" s="204">
        <v>414</v>
      </c>
      <c r="M69" s="189">
        <v>0</v>
      </c>
      <c r="N69" s="189">
        <v>0</v>
      </c>
      <c r="O69" s="189">
        <v>0</v>
      </c>
      <c r="P69" s="189">
        <v>0</v>
      </c>
      <c r="Q69" s="189">
        <v>231.52</v>
      </c>
    </row>
    <row r="70" spans="1:17" s="177" customFormat="1" ht="21.75" customHeight="1">
      <c r="A70" s="371" t="s">
        <v>46</v>
      </c>
      <c r="B70" s="371" t="s">
        <v>42</v>
      </c>
      <c r="C70" s="371" t="s">
        <v>1</v>
      </c>
      <c r="D70" s="377"/>
      <c r="E70" s="377"/>
      <c r="F70" s="348" t="s">
        <v>77</v>
      </c>
      <c r="G70" s="348" t="s">
        <v>8</v>
      </c>
      <c r="H70" s="341">
        <v>935</v>
      </c>
      <c r="I70" s="344" t="s">
        <v>44</v>
      </c>
      <c r="J70" s="344" t="s">
        <v>35</v>
      </c>
      <c r="K70" s="215" t="s">
        <v>417</v>
      </c>
      <c r="L70" s="204">
        <v>414</v>
      </c>
      <c r="M70" s="189"/>
      <c r="N70" s="189">
        <v>200</v>
      </c>
      <c r="O70" s="189"/>
      <c r="P70" s="189"/>
      <c r="Q70" s="189"/>
    </row>
    <row r="71" spans="1:17" s="177" customFormat="1" ht="22.5" customHeight="1">
      <c r="A71" s="381"/>
      <c r="B71" s="381"/>
      <c r="C71" s="381"/>
      <c r="D71" s="347"/>
      <c r="E71" s="347"/>
      <c r="F71" s="382"/>
      <c r="G71" s="382"/>
      <c r="H71" s="343"/>
      <c r="I71" s="346"/>
      <c r="J71" s="346"/>
      <c r="K71" s="215" t="s">
        <v>418</v>
      </c>
      <c r="L71" s="204">
        <v>414</v>
      </c>
      <c r="M71" s="189">
        <v>488.748</v>
      </c>
      <c r="N71" s="189">
        <v>7.4</v>
      </c>
      <c r="O71" s="189">
        <v>27.5</v>
      </c>
      <c r="P71" s="189">
        <v>27.5</v>
      </c>
      <c r="Q71" s="189">
        <v>0</v>
      </c>
    </row>
    <row r="72" spans="1:17" s="177" customFormat="1" ht="17.25" customHeight="1">
      <c r="A72" s="387" t="s">
        <v>46</v>
      </c>
      <c r="B72" s="387" t="s">
        <v>42</v>
      </c>
      <c r="C72" s="387" t="s">
        <v>3</v>
      </c>
      <c r="D72" s="387"/>
      <c r="E72" s="388"/>
      <c r="F72" s="385" t="s">
        <v>238</v>
      </c>
      <c r="G72" s="348" t="s">
        <v>8</v>
      </c>
      <c r="H72" s="344">
        <v>935</v>
      </c>
      <c r="I72" s="344" t="s">
        <v>44</v>
      </c>
      <c r="J72" s="344" t="s">
        <v>35</v>
      </c>
      <c r="K72" s="215" t="s">
        <v>419</v>
      </c>
      <c r="L72" s="348">
        <v>414</v>
      </c>
      <c r="M72" s="189"/>
      <c r="N72" s="189">
        <v>12859.1</v>
      </c>
      <c r="O72" s="189">
        <v>0</v>
      </c>
      <c r="P72" s="189">
        <v>0</v>
      </c>
      <c r="Q72" s="189">
        <v>0</v>
      </c>
    </row>
    <row r="73" spans="1:17" s="177" customFormat="1" ht="19.5" customHeight="1">
      <c r="A73" s="387"/>
      <c r="B73" s="387"/>
      <c r="C73" s="387"/>
      <c r="D73" s="387"/>
      <c r="E73" s="388"/>
      <c r="F73" s="385"/>
      <c r="G73" s="386"/>
      <c r="H73" s="345"/>
      <c r="I73" s="345"/>
      <c r="J73" s="345"/>
      <c r="K73" s="215" t="s">
        <v>420</v>
      </c>
      <c r="L73" s="364"/>
      <c r="M73" s="189"/>
      <c r="N73" s="189">
        <v>20168.812</v>
      </c>
      <c r="O73" s="189"/>
      <c r="P73" s="189"/>
      <c r="Q73" s="189"/>
    </row>
    <row r="74" spans="1:17" s="177" customFormat="1" ht="21.75" customHeight="1">
      <c r="A74" s="387"/>
      <c r="B74" s="387"/>
      <c r="C74" s="387"/>
      <c r="D74" s="387"/>
      <c r="E74" s="388"/>
      <c r="F74" s="385"/>
      <c r="G74" s="386"/>
      <c r="H74" s="345"/>
      <c r="I74" s="345"/>
      <c r="J74" s="345"/>
      <c r="K74" s="190" t="s">
        <v>421</v>
      </c>
      <c r="L74" s="349"/>
      <c r="M74" s="189">
        <v>0</v>
      </c>
      <c r="N74" s="189">
        <v>2011.6</v>
      </c>
      <c r="O74" s="189">
        <v>2000</v>
      </c>
      <c r="P74" s="189">
        <v>2000</v>
      </c>
      <c r="Q74" s="189">
        <v>25</v>
      </c>
    </row>
    <row r="75" spans="1:17" s="177" customFormat="1" ht="23.25" customHeight="1">
      <c r="A75" s="353" t="s">
        <v>46</v>
      </c>
      <c r="B75" s="353" t="s">
        <v>7</v>
      </c>
      <c r="C75" s="353"/>
      <c r="D75" s="353"/>
      <c r="E75" s="353"/>
      <c r="F75" s="375" t="s">
        <v>422</v>
      </c>
      <c r="G75" s="183" t="s">
        <v>363</v>
      </c>
      <c r="H75" s="208"/>
      <c r="I75" s="208"/>
      <c r="J75" s="208"/>
      <c r="K75" s="216"/>
      <c r="L75" s="209"/>
      <c r="M75" s="186">
        <f>M76</f>
        <v>44643.662</v>
      </c>
      <c r="N75" s="217">
        <f>N76+0.1</f>
        <v>64270.64599999999</v>
      </c>
      <c r="O75" s="186">
        <f>O76</f>
        <v>37917</v>
      </c>
      <c r="P75" s="186">
        <f>P76</f>
        <v>37917.017</v>
      </c>
      <c r="Q75" s="186">
        <f>Q76</f>
        <v>53239.415</v>
      </c>
    </row>
    <row r="76" spans="1:17" s="177" customFormat="1" ht="27" customHeight="1">
      <c r="A76" s="354"/>
      <c r="B76" s="354"/>
      <c r="C76" s="354"/>
      <c r="D76" s="354"/>
      <c r="E76" s="354"/>
      <c r="F76" s="376"/>
      <c r="G76" s="218" t="s">
        <v>8</v>
      </c>
      <c r="H76" s="219">
        <v>935</v>
      </c>
      <c r="I76" s="219"/>
      <c r="J76" s="219"/>
      <c r="K76" s="220"/>
      <c r="L76" s="221"/>
      <c r="M76" s="217">
        <f>SUM(M77:M105)</f>
        <v>44643.662</v>
      </c>
      <c r="N76" s="217">
        <f>SUM(N77:N105)</f>
        <v>64270.545999999995</v>
      </c>
      <c r="O76" s="217">
        <f>SUM(O77:O105)</f>
        <v>37917</v>
      </c>
      <c r="P76" s="217">
        <f>SUM(P77:P105)</f>
        <v>37917.017</v>
      </c>
      <c r="Q76" s="217">
        <f>SUM(Q77:Q105)</f>
        <v>53239.415</v>
      </c>
    </row>
    <row r="77" spans="1:17" s="177" customFormat="1" ht="24.75" customHeight="1">
      <c r="A77" s="344" t="s">
        <v>46</v>
      </c>
      <c r="B77" s="344" t="s">
        <v>7</v>
      </c>
      <c r="C77" s="344" t="s">
        <v>34</v>
      </c>
      <c r="D77" s="344"/>
      <c r="E77" s="344"/>
      <c r="F77" s="384" t="s">
        <v>140</v>
      </c>
      <c r="G77" s="350" t="s">
        <v>8</v>
      </c>
      <c r="H77" s="383">
        <v>935</v>
      </c>
      <c r="I77" s="383" t="s">
        <v>44</v>
      </c>
      <c r="J77" s="383" t="s">
        <v>36</v>
      </c>
      <c r="K77" s="201" t="s">
        <v>423</v>
      </c>
      <c r="L77" s="222" t="s">
        <v>368</v>
      </c>
      <c r="M77" s="189">
        <v>5319.5</v>
      </c>
      <c r="N77" s="189">
        <v>3440.3</v>
      </c>
      <c r="O77" s="189">
        <v>4800</v>
      </c>
      <c r="P77" s="189">
        <f>4800-1596.783</f>
        <v>3203.217</v>
      </c>
      <c r="Q77" s="189">
        <v>6000</v>
      </c>
    </row>
    <row r="78" spans="1:17" s="177" customFormat="1" ht="20.25" customHeight="1">
      <c r="A78" s="345"/>
      <c r="B78" s="345"/>
      <c r="C78" s="345"/>
      <c r="D78" s="345"/>
      <c r="E78" s="345"/>
      <c r="F78" s="384"/>
      <c r="G78" s="351"/>
      <c r="H78" s="383"/>
      <c r="I78" s="383"/>
      <c r="J78" s="383"/>
      <c r="K78" s="201" t="s">
        <v>424</v>
      </c>
      <c r="L78" s="222" t="s">
        <v>368</v>
      </c>
      <c r="M78" s="189"/>
      <c r="N78" s="189">
        <v>200</v>
      </c>
      <c r="O78" s="189"/>
      <c r="P78" s="189"/>
      <c r="Q78" s="189"/>
    </row>
    <row r="79" spans="1:17" s="177" customFormat="1" ht="18.75" customHeight="1">
      <c r="A79" s="345"/>
      <c r="B79" s="345"/>
      <c r="C79" s="345"/>
      <c r="D79" s="345"/>
      <c r="E79" s="345"/>
      <c r="F79" s="384"/>
      <c r="G79" s="351"/>
      <c r="H79" s="383"/>
      <c r="I79" s="383"/>
      <c r="J79" s="383"/>
      <c r="K79" s="201" t="s">
        <v>425</v>
      </c>
      <c r="L79" s="175">
        <v>244</v>
      </c>
      <c r="M79" s="189">
        <v>628.67</v>
      </c>
      <c r="N79" s="189">
        <f>750+115.5</f>
        <v>865.5</v>
      </c>
      <c r="O79" s="189">
        <f>750+115.5</f>
        <v>865.5</v>
      </c>
      <c r="P79" s="189">
        <f>750+115.5</f>
        <v>865.5</v>
      </c>
      <c r="Q79" s="189">
        <v>4500</v>
      </c>
    </row>
    <row r="80" spans="1:17" s="177" customFormat="1" ht="18" customHeight="1">
      <c r="A80" s="345"/>
      <c r="B80" s="345"/>
      <c r="C80" s="345"/>
      <c r="D80" s="345"/>
      <c r="E80" s="345"/>
      <c r="F80" s="384"/>
      <c r="G80" s="351"/>
      <c r="H80" s="383"/>
      <c r="I80" s="383"/>
      <c r="J80" s="383"/>
      <c r="K80" s="201" t="s">
        <v>426</v>
      </c>
      <c r="L80" s="175">
        <v>244</v>
      </c>
      <c r="M80" s="189">
        <v>180</v>
      </c>
      <c r="N80" s="189">
        <v>1290</v>
      </c>
      <c r="O80" s="189">
        <v>600</v>
      </c>
      <c r="P80" s="189">
        <v>600</v>
      </c>
      <c r="Q80" s="189">
        <v>700</v>
      </c>
    </row>
    <row r="81" spans="1:17" s="177" customFormat="1" ht="18" customHeight="1">
      <c r="A81" s="345"/>
      <c r="B81" s="345"/>
      <c r="C81" s="345"/>
      <c r="D81" s="345"/>
      <c r="E81" s="345"/>
      <c r="F81" s="350" t="s">
        <v>427</v>
      </c>
      <c r="G81" s="351"/>
      <c r="H81" s="344" t="s">
        <v>374</v>
      </c>
      <c r="I81" s="344" t="s">
        <v>45</v>
      </c>
      <c r="J81" s="344" t="s">
        <v>44</v>
      </c>
      <c r="K81" s="201" t="s">
        <v>428</v>
      </c>
      <c r="L81" s="204">
        <v>244</v>
      </c>
      <c r="M81" s="189"/>
      <c r="N81" s="189">
        <v>4870.8</v>
      </c>
      <c r="O81" s="189"/>
      <c r="P81" s="189"/>
      <c r="Q81" s="189"/>
    </row>
    <row r="82" spans="1:17" s="177" customFormat="1" ht="23.25" customHeight="1">
      <c r="A82" s="346"/>
      <c r="B82" s="346"/>
      <c r="C82" s="346"/>
      <c r="D82" s="346"/>
      <c r="E82" s="346"/>
      <c r="F82" s="352"/>
      <c r="G82" s="352"/>
      <c r="H82" s="346"/>
      <c r="I82" s="346"/>
      <c r="J82" s="346"/>
      <c r="K82" s="201" t="s">
        <v>429</v>
      </c>
      <c r="L82" s="204">
        <v>244</v>
      </c>
      <c r="M82" s="189"/>
      <c r="N82" s="189">
        <v>50</v>
      </c>
      <c r="O82" s="189"/>
      <c r="P82" s="189"/>
      <c r="Q82" s="189"/>
    </row>
    <row r="83" spans="1:17" s="177" customFormat="1" ht="18.75" customHeight="1">
      <c r="A83" s="371" t="s">
        <v>46</v>
      </c>
      <c r="B83" s="371" t="s">
        <v>7</v>
      </c>
      <c r="C83" s="371" t="s">
        <v>35</v>
      </c>
      <c r="D83" s="371"/>
      <c r="E83" s="371"/>
      <c r="F83" s="378" t="s">
        <v>112</v>
      </c>
      <c r="G83" s="358" t="s">
        <v>8</v>
      </c>
      <c r="H83" s="371">
        <v>935</v>
      </c>
      <c r="I83" s="371" t="s">
        <v>44</v>
      </c>
      <c r="J83" s="371" t="s">
        <v>36</v>
      </c>
      <c r="K83" s="201" t="s">
        <v>430</v>
      </c>
      <c r="L83" s="223" t="s">
        <v>368</v>
      </c>
      <c r="M83" s="189">
        <v>2175.212</v>
      </c>
      <c r="N83" s="189">
        <v>2500</v>
      </c>
      <c r="O83" s="189">
        <v>2500</v>
      </c>
      <c r="P83" s="189">
        <v>1000</v>
      </c>
      <c r="Q83" s="189">
        <v>3600</v>
      </c>
    </row>
    <row r="84" spans="1:17" s="177" customFormat="1" ht="18" customHeight="1">
      <c r="A84" s="372"/>
      <c r="B84" s="372"/>
      <c r="C84" s="372"/>
      <c r="D84" s="372"/>
      <c r="E84" s="372"/>
      <c r="F84" s="379"/>
      <c r="G84" s="365"/>
      <c r="H84" s="372"/>
      <c r="I84" s="372"/>
      <c r="J84" s="372"/>
      <c r="K84" s="202" t="s">
        <v>431</v>
      </c>
      <c r="L84" s="224"/>
      <c r="M84" s="189"/>
      <c r="N84" s="189">
        <v>1521</v>
      </c>
      <c r="O84" s="189"/>
      <c r="P84" s="189"/>
      <c r="Q84" s="189"/>
    </row>
    <row r="85" spans="1:17" s="177" customFormat="1" ht="18.75" customHeight="1">
      <c r="A85" s="362"/>
      <c r="B85" s="362"/>
      <c r="C85" s="362"/>
      <c r="D85" s="362"/>
      <c r="E85" s="362"/>
      <c r="F85" s="361"/>
      <c r="G85" s="361"/>
      <c r="H85" s="362"/>
      <c r="I85" s="362"/>
      <c r="J85" s="362"/>
      <c r="K85" s="371" t="s">
        <v>432</v>
      </c>
      <c r="L85" s="204">
        <v>244</v>
      </c>
      <c r="M85" s="189">
        <v>1640.96</v>
      </c>
      <c r="N85" s="189">
        <v>0</v>
      </c>
      <c r="O85" s="189">
        <v>0</v>
      </c>
      <c r="P85" s="189">
        <v>0</v>
      </c>
      <c r="Q85" s="189">
        <v>0</v>
      </c>
    </row>
    <row r="86" spans="1:17" s="177" customFormat="1" ht="20.25" customHeight="1">
      <c r="A86" s="347"/>
      <c r="B86" s="347"/>
      <c r="C86" s="347"/>
      <c r="D86" s="347"/>
      <c r="E86" s="347"/>
      <c r="F86" s="359"/>
      <c r="G86" s="359"/>
      <c r="H86" s="347"/>
      <c r="I86" s="347"/>
      <c r="J86" s="347"/>
      <c r="K86" s="347"/>
      <c r="L86" s="222" t="s">
        <v>433</v>
      </c>
      <c r="M86" s="189">
        <f>95.05+56.859</f>
        <v>151.909</v>
      </c>
      <c r="N86" s="189">
        <v>0</v>
      </c>
      <c r="O86" s="189">
        <v>0</v>
      </c>
      <c r="P86" s="189">
        <v>0</v>
      </c>
      <c r="Q86" s="189">
        <v>0</v>
      </c>
    </row>
    <row r="87" spans="1:17" s="177" customFormat="1" ht="29.25" customHeight="1">
      <c r="A87" s="202" t="s">
        <v>46</v>
      </c>
      <c r="B87" s="202" t="s">
        <v>7</v>
      </c>
      <c r="C87" s="202" t="s">
        <v>36</v>
      </c>
      <c r="D87" s="202"/>
      <c r="E87" s="202"/>
      <c r="F87" s="210" t="s">
        <v>113</v>
      </c>
      <c r="G87" s="225" t="s">
        <v>8</v>
      </c>
      <c r="H87" s="202">
        <v>935</v>
      </c>
      <c r="I87" s="202" t="s">
        <v>44</v>
      </c>
      <c r="J87" s="202" t="s">
        <v>36</v>
      </c>
      <c r="K87" s="201" t="s">
        <v>434</v>
      </c>
      <c r="L87" s="203" t="s">
        <v>368</v>
      </c>
      <c r="M87" s="189">
        <v>1770.5</v>
      </c>
      <c r="N87" s="189">
        <v>1400</v>
      </c>
      <c r="O87" s="189">
        <v>2000</v>
      </c>
      <c r="P87" s="189">
        <v>500</v>
      </c>
      <c r="Q87" s="189">
        <v>3000</v>
      </c>
    </row>
    <row r="88" spans="1:17" s="177" customFormat="1" ht="51" customHeight="1">
      <c r="A88" s="371" t="s">
        <v>46</v>
      </c>
      <c r="B88" s="371" t="s">
        <v>7</v>
      </c>
      <c r="C88" s="371" t="s">
        <v>37</v>
      </c>
      <c r="D88" s="371"/>
      <c r="E88" s="371"/>
      <c r="F88" s="348" t="s">
        <v>435</v>
      </c>
      <c r="G88" s="350" t="s">
        <v>8</v>
      </c>
      <c r="H88" s="371">
        <v>935</v>
      </c>
      <c r="I88" s="371" t="s">
        <v>44</v>
      </c>
      <c r="J88" s="371" t="s">
        <v>36</v>
      </c>
      <c r="K88" s="371" t="s">
        <v>436</v>
      </c>
      <c r="L88" s="203" t="s">
        <v>368</v>
      </c>
      <c r="M88" s="189">
        <v>24588.46</v>
      </c>
      <c r="N88" s="189">
        <v>14274.8</v>
      </c>
      <c r="O88" s="189">
        <v>16185.5</v>
      </c>
      <c r="P88" s="189">
        <v>20782.3</v>
      </c>
      <c r="Q88" s="189">
        <f>P88*1.05</f>
        <v>21821.415</v>
      </c>
    </row>
    <row r="89" spans="1:17" s="177" customFormat="1" ht="22.5" customHeight="1">
      <c r="A89" s="381"/>
      <c r="B89" s="381"/>
      <c r="C89" s="381"/>
      <c r="D89" s="381"/>
      <c r="E89" s="381"/>
      <c r="F89" s="382"/>
      <c r="G89" s="352"/>
      <c r="H89" s="381"/>
      <c r="I89" s="381"/>
      <c r="J89" s="381"/>
      <c r="K89" s="381"/>
      <c r="L89" s="203" t="s">
        <v>383</v>
      </c>
      <c r="M89" s="189"/>
      <c r="N89" s="189">
        <v>9440</v>
      </c>
      <c r="O89" s="189"/>
      <c r="P89" s="189"/>
      <c r="Q89" s="189"/>
    </row>
    <row r="90" spans="1:17" s="177" customFormat="1" ht="27.75" customHeight="1">
      <c r="A90" s="202" t="s">
        <v>46</v>
      </c>
      <c r="B90" s="202" t="s">
        <v>7</v>
      </c>
      <c r="C90" s="202" t="s">
        <v>44</v>
      </c>
      <c r="D90" s="202"/>
      <c r="E90" s="202"/>
      <c r="F90" s="226" t="s">
        <v>114</v>
      </c>
      <c r="G90" s="225" t="s">
        <v>8</v>
      </c>
      <c r="H90" s="202" t="s">
        <v>374</v>
      </c>
      <c r="I90" s="202" t="s">
        <v>44</v>
      </c>
      <c r="J90" s="202" t="s">
        <v>36</v>
      </c>
      <c r="K90" s="201" t="s">
        <v>437</v>
      </c>
      <c r="L90" s="203" t="s">
        <v>368</v>
      </c>
      <c r="M90" s="189">
        <v>1864.9</v>
      </c>
      <c r="N90" s="189">
        <v>2750</v>
      </c>
      <c r="O90" s="189">
        <v>1250</v>
      </c>
      <c r="P90" s="189">
        <v>1250</v>
      </c>
      <c r="Q90" s="189">
        <v>2500</v>
      </c>
    </row>
    <row r="91" spans="1:17" s="177" customFormat="1" ht="25.5" customHeight="1">
      <c r="A91" s="371" t="s">
        <v>46</v>
      </c>
      <c r="B91" s="371" t="s">
        <v>7</v>
      </c>
      <c r="C91" s="371" t="s">
        <v>45</v>
      </c>
      <c r="D91" s="371"/>
      <c r="E91" s="371"/>
      <c r="F91" s="378" t="s">
        <v>168</v>
      </c>
      <c r="G91" s="358" t="s">
        <v>8</v>
      </c>
      <c r="H91" s="371">
        <v>935</v>
      </c>
      <c r="I91" s="371" t="s">
        <v>44</v>
      </c>
      <c r="J91" s="371" t="s">
        <v>36</v>
      </c>
      <c r="K91" s="201" t="s">
        <v>438</v>
      </c>
      <c r="L91" s="363" t="s">
        <v>368</v>
      </c>
      <c r="M91" s="189">
        <f>3000.351+322.05</f>
        <v>3322.4010000000003</v>
      </c>
      <c r="N91" s="189">
        <v>5128.5</v>
      </c>
      <c r="O91" s="189">
        <v>6000</v>
      </c>
      <c r="P91" s="189">
        <v>6000</v>
      </c>
      <c r="Q91" s="189">
        <v>6000</v>
      </c>
    </row>
    <row r="92" spans="1:17" s="177" customFormat="1" ht="25.5" customHeight="1">
      <c r="A92" s="372"/>
      <c r="B92" s="372"/>
      <c r="C92" s="372"/>
      <c r="D92" s="372"/>
      <c r="E92" s="372"/>
      <c r="F92" s="379"/>
      <c r="G92" s="365"/>
      <c r="H92" s="372"/>
      <c r="I92" s="372"/>
      <c r="J92" s="372"/>
      <c r="K92" s="201" t="s">
        <v>439</v>
      </c>
      <c r="L92" s="366"/>
      <c r="M92" s="189"/>
      <c r="N92" s="189">
        <v>2000</v>
      </c>
      <c r="O92" s="189"/>
      <c r="P92" s="189"/>
      <c r="Q92" s="189"/>
    </row>
    <row r="93" spans="1:17" s="177" customFormat="1" ht="18" customHeight="1">
      <c r="A93" s="372"/>
      <c r="B93" s="372"/>
      <c r="C93" s="372"/>
      <c r="D93" s="372"/>
      <c r="E93" s="372"/>
      <c r="F93" s="379"/>
      <c r="G93" s="365"/>
      <c r="H93" s="372"/>
      <c r="I93" s="372"/>
      <c r="J93" s="372"/>
      <c r="K93" s="201" t="s">
        <v>440</v>
      </c>
      <c r="L93" s="366"/>
      <c r="M93" s="189">
        <v>926.42</v>
      </c>
      <c r="N93" s="189">
        <v>6425.646</v>
      </c>
      <c r="O93" s="189">
        <v>0</v>
      </c>
      <c r="P93" s="189">
        <v>0</v>
      </c>
      <c r="Q93" s="189">
        <v>0</v>
      </c>
    </row>
    <row r="94" spans="1:17" s="177" customFormat="1" ht="18" customHeight="1">
      <c r="A94" s="372"/>
      <c r="B94" s="372"/>
      <c r="C94" s="372"/>
      <c r="D94" s="372"/>
      <c r="E94" s="372"/>
      <c r="F94" s="379"/>
      <c r="G94" s="365"/>
      <c r="H94" s="372"/>
      <c r="I94" s="372"/>
      <c r="J94" s="372"/>
      <c r="K94" s="201" t="s">
        <v>441</v>
      </c>
      <c r="L94" s="366"/>
      <c r="M94" s="189">
        <v>234.23</v>
      </c>
      <c r="N94" s="189">
        <v>1958.6</v>
      </c>
      <c r="O94" s="189">
        <v>0</v>
      </c>
      <c r="P94" s="189">
        <v>0</v>
      </c>
      <c r="Q94" s="189">
        <v>0</v>
      </c>
    </row>
    <row r="95" spans="1:17" s="177" customFormat="1" ht="18" customHeight="1">
      <c r="A95" s="372"/>
      <c r="B95" s="372"/>
      <c r="C95" s="372"/>
      <c r="D95" s="372"/>
      <c r="E95" s="372"/>
      <c r="F95" s="379"/>
      <c r="G95" s="365"/>
      <c r="H95" s="372"/>
      <c r="I95" s="372"/>
      <c r="J95" s="372"/>
      <c r="K95" s="201" t="s">
        <v>442</v>
      </c>
      <c r="L95" s="366"/>
      <c r="M95" s="189"/>
      <c r="N95" s="189">
        <v>800.1</v>
      </c>
      <c r="O95" s="189"/>
      <c r="P95" s="189"/>
      <c r="Q95" s="189"/>
    </row>
    <row r="96" spans="1:17" s="177" customFormat="1" ht="18" customHeight="1">
      <c r="A96" s="372"/>
      <c r="B96" s="372"/>
      <c r="C96" s="372"/>
      <c r="D96" s="372"/>
      <c r="E96" s="372"/>
      <c r="F96" s="379"/>
      <c r="G96" s="365"/>
      <c r="H96" s="372"/>
      <c r="I96" s="372"/>
      <c r="J96" s="372"/>
      <c r="K96" s="201" t="s">
        <v>443</v>
      </c>
      <c r="L96" s="366"/>
      <c r="M96" s="189">
        <v>55.8</v>
      </c>
      <c r="N96" s="189">
        <v>1264.2</v>
      </c>
      <c r="O96" s="189">
        <v>0</v>
      </c>
      <c r="P96" s="189">
        <v>0</v>
      </c>
      <c r="Q96" s="189">
        <v>0</v>
      </c>
    </row>
    <row r="97" spans="1:17" s="177" customFormat="1" ht="21" customHeight="1">
      <c r="A97" s="347"/>
      <c r="B97" s="347"/>
      <c r="C97" s="347"/>
      <c r="D97" s="347"/>
      <c r="E97" s="347"/>
      <c r="F97" s="359"/>
      <c r="G97" s="359"/>
      <c r="H97" s="347"/>
      <c r="I97" s="347"/>
      <c r="J97" s="347"/>
      <c r="K97" s="201" t="s">
        <v>444</v>
      </c>
      <c r="L97" s="349"/>
      <c r="M97" s="189">
        <v>238.5</v>
      </c>
      <c r="N97" s="189">
        <v>1285.5</v>
      </c>
      <c r="O97" s="189">
        <v>1350</v>
      </c>
      <c r="P97" s="189">
        <v>1350</v>
      </c>
      <c r="Q97" s="189">
        <v>800</v>
      </c>
    </row>
    <row r="98" spans="1:17" s="177" customFormat="1" ht="20.25" customHeight="1">
      <c r="A98" s="371" t="s">
        <v>46</v>
      </c>
      <c r="B98" s="371" t="s">
        <v>7</v>
      </c>
      <c r="C98" s="371" t="s">
        <v>48</v>
      </c>
      <c r="D98" s="371"/>
      <c r="E98" s="371"/>
      <c r="F98" s="378" t="s">
        <v>81</v>
      </c>
      <c r="G98" s="350" t="s">
        <v>8</v>
      </c>
      <c r="H98" s="371">
        <v>935</v>
      </c>
      <c r="I98" s="371" t="s">
        <v>44</v>
      </c>
      <c r="J98" s="371" t="s">
        <v>36</v>
      </c>
      <c r="K98" s="201" t="s">
        <v>445</v>
      </c>
      <c r="L98" s="203" t="s">
        <v>368</v>
      </c>
      <c r="M98" s="189">
        <v>1350</v>
      </c>
      <c r="N98" s="189">
        <v>1498</v>
      </c>
      <c r="O98" s="189">
        <v>1350</v>
      </c>
      <c r="P98" s="189">
        <v>1350</v>
      </c>
      <c r="Q98" s="189">
        <v>2500</v>
      </c>
    </row>
    <row r="99" spans="1:17" s="177" customFormat="1" ht="18.75" customHeight="1">
      <c r="A99" s="372"/>
      <c r="B99" s="372"/>
      <c r="C99" s="372"/>
      <c r="D99" s="372"/>
      <c r="E99" s="372"/>
      <c r="F99" s="379"/>
      <c r="G99" s="351"/>
      <c r="H99" s="372"/>
      <c r="I99" s="372"/>
      <c r="J99" s="372"/>
      <c r="K99" s="201" t="s">
        <v>446</v>
      </c>
      <c r="L99" s="203" t="s">
        <v>368</v>
      </c>
      <c r="M99" s="189"/>
      <c r="N99" s="189">
        <v>200</v>
      </c>
      <c r="O99" s="189"/>
      <c r="P99" s="189"/>
      <c r="Q99" s="189"/>
    </row>
    <row r="100" spans="1:17" s="177" customFormat="1" ht="20.25" customHeight="1">
      <c r="A100" s="381"/>
      <c r="B100" s="381"/>
      <c r="C100" s="381"/>
      <c r="D100" s="372"/>
      <c r="E100" s="372"/>
      <c r="F100" s="380"/>
      <c r="G100" s="352"/>
      <c r="H100" s="381"/>
      <c r="I100" s="381"/>
      <c r="J100" s="381"/>
      <c r="K100" s="227" t="s">
        <v>447</v>
      </c>
      <c r="L100" s="203" t="s">
        <v>368</v>
      </c>
      <c r="M100" s="189"/>
      <c r="N100" s="189">
        <v>70</v>
      </c>
      <c r="O100" s="189"/>
      <c r="P100" s="189"/>
      <c r="Q100" s="189"/>
    </row>
    <row r="101" spans="1:17" s="177" customFormat="1" ht="34.5" customHeight="1">
      <c r="A101" s="215" t="s">
        <v>46</v>
      </c>
      <c r="B101" s="215">
        <v>4</v>
      </c>
      <c r="C101" s="215" t="s">
        <v>2</v>
      </c>
      <c r="D101" s="228"/>
      <c r="E101" s="228"/>
      <c r="F101" s="229" t="s">
        <v>82</v>
      </c>
      <c r="G101" s="175" t="s">
        <v>8</v>
      </c>
      <c r="H101" s="215">
        <v>935</v>
      </c>
      <c r="I101" s="215" t="s">
        <v>44</v>
      </c>
      <c r="J101" s="215" t="s">
        <v>36</v>
      </c>
      <c r="K101" s="230" t="s">
        <v>448</v>
      </c>
      <c r="L101" s="222" t="s">
        <v>368</v>
      </c>
      <c r="M101" s="189">
        <v>100</v>
      </c>
      <c r="N101" s="189">
        <v>531.9</v>
      </c>
      <c r="O101" s="189">
        <v>692.9</v>
      </c>
      <c r="P101" s="189">
        <v>692.9</v>
      </c>
      <c r="Q101" s="189">
        <v>1200</v>
      </c>
    </row>
    <row r="102" spans="1:17" s="177" customFormat="1" ht="25.5" customHeight="1">
      <c r="A102" s="201" t="s">
        <v>46</v>
      </c>
      <c r="B102" s="201" t="s">
        <v>7</v>
      </c>
      <c r="C102" s="201" t="s">
        <v>3</v>
      </c>
      <c r="D102" s="231"/>
      <c r="E102" s="231"/>
      <c r="F102" s="232" t="s">
        <v>115</v>
      </c>
      <c r="G102" s="195" t="s">
        <v>8</v>
      </c>
      <c r="H102" s="201">
        <v>935</v>
      </c>
      <c r="I102" s="190" t="s">
        <v>45</v>
      </c>
      <c r="J102" s="190" t="s">
        <v>36</v>
      </c>
      <c r="K102" s="201" t="s">
        <v>449</v>
      </c>
      <c r="L102" s="222" t="s">
        <v>368</v>
      </c>
      <c r="M102" s="189">
        <v>0</v>
      </c>
      <c r="N102" s="189">
        <v>0</v>
      </c>
      <c r="O102" s="189">
        <v>0</v>
      </c>
      <c r="P102" s="189">
        <v>0</v>
      </c>
      <c r="Q102" s="189">
        <v>200</v>
      </c>
    </row>
    <row r="103" spans="1:17" s="177" customFormat="1" ht="23.25" customHeight="1">
      <c r="A103" s="344" t="s">
        <v>46</v>
      </c>
      <c r="B103" s="344">
        <v>4</v>
      </c>
      <c r="C103" s="344" t="s">
        <v>4</v>
      </c>
      <c r="D103" s="344"/>
      <c r="E103" s="344"/>
      <c r="F103" s="378" t="s">
        <v>450</v>
      </c>
      <c r="G103" s="358" t="s">
        <v>8</v>
      </c>
      <c r="H103" s="344">
        <v>935</v>
      </c>
      <c r="I103" s="344" t="s">
        <v>44</v>
      </c>
      <c r="J103" s="344" t="s">
        <v>36</v>
      </c>
      <c r="K103" s="215" t="s">
        <v>451</v>
      </c>
      <c r="L103" s="233" t="s">
        <v>368</v>
      </c>
      <c r="M103" s="234">
        <v>0</v>
      </c>
      <c r="N103" s="234">
        <v>445.7</v>
      </c>
      <c r="O103" s="234">
        <v>223.1</v>
      </c>
      <c r="P103" s="234">
        <v>223.1</v>
      </c>
      <c r="Q103" s="234">
        <v>318</v>
      </c>
    </row>
    <row r="104" spans="1:17" s="177" customFormat="1" ht="18" customHeight="1">
      <c r="A104" s="347"/>
      <c r="B104" s="347"/>
      <c r="C104" s="347"/>
      <c r="D104" s="347"/>
      <c r="E104" s="347"/>
      <c r="F104" s="359"/>
      <c r="G104" s="359"/>
      <c r="H104" s="347"/>
      <c r="I104" s="347"/>
      <c r="J104" s="347"/>
      <c r="K104" s="215" t="s">
        <v>452</v>
      </c>
      <c r="L104" s="233" t="s">
        <v>368</v>
      </c>
      <c r="M104" s="234"/>
      <c r="N104" s="234">
        <v>50</v>
      </c>
      <c r="O104" s="234"/>
      <c r="P104" s="234"/>
      <c r="Q104" s="234"/>
    </row>
    <row r="105" spans="1:17" s="177" customFormat="1" ht="22.5" customHeight="1">
      <c r="A105" s="215" t="s">
        <v>46</v>
      </c>
      <c r="B105" s="215" t="s">
        <v>7</v>
      </c>
      <c r="C105" s="215" t="s">
        <v>5</v>
      </c>
      <c r="D105" s="215"/>
      <c r="E105" s="215"/>
      <c r="F105" s="235" t="s">
        <v>133</v>
      </c>
      <c r="G105" s="195" t="s">
        <v>8</v>
      </c>
      <c r="H105" s="215">
        <v>935</v>
      </c>
      <c r="I105" s="215" t="s">
        <v>44</v>
      </c>
      <c r="J105" s="215" t="s">
        <v>36</v>
      </c>
      <c r="K105" s="215" t="s">
        <v>453</v>
      </c>
      <c r="L105" s="222" t="s">
        <v>368</v>
      </c>
      <c r="M105" s="189">
        <v>96.2</v>
      </c>
      <c r="N105" s="189">
        <v>10</v>
      </c>
      <c r="O105" s="189">
        <v>100</v>
      </c>
      <c r="P105" s="189">
        <v>100</v>
      </c>
      <c r="Q105" s="189">
        <v>100</v>
      </c>
    </row>
    <row r="106" spans="1:17" s="177" customFormat="1" ht="15" customHeight="1">
      <c r="A106" s="353" t="s">
        <v>46</v>
      </c>
      <c r="B106" s="353" t="s">
        <v>52</v>
      </c>
      <c r="C106" s="353"/>
      <c r="D106" s="353"/>
      <c r="E106" s="353"/>
      <c r="F106" s="375" t="s">
        <v>454</v>
      </c>
      <c r="G106" s="183" t="s">
        <v>363</v>
      </c>
      <c r="H106" s="208"/>
      <c r="I106" s="208"/>
      <c r="J106" s="208"/>
      <c r="K106" s="216"/>
      <c r="L106" s="209"/>
      <c r="M106" s="186">
        <f>M107+M108</f>
        <v>204093.80999999997</v>
      </c>
      <c r="N106" s="186">
        <f>N107+N108</f>
        <v>209635.30000000005</v>
      </c>
      <c r="O106" s="186">
        <f>O107+O108</f>
        <v>234184.3</v>
      </c>
      <c r="P106" s="186">
        <f>P107+P108</f>
        <v>21084.3</v>
      </c>
      <c r="Q106" s="186">
        <f>Q107+Q108</f>
        <v>77790</v>
      </c>
    </row>
    <row r="107" spans="1:17" s="177" customFormat="1" ht="25.5" customHeight="1">
      <c r="A107" s="354"/>
      <c r="B107" s="354"/>
      <c r="C107" s="354"/>
      <c r="D107" s="354"/>
      <c r="E107" s="354"/>
      <c r="F107" s="376"/>
      <c r="G107" s="195" t="s">
        <v>8</v>
      </c>
      <c r="H107" s="188">
        <v>935</v>
      </c>
      <c r="I107" s="190"/>
      <c r="J107" s="190"/>
      <c r="K107" s="190"/>
      <c r="L107" s="201"/>
      <c r="M107" s="189">
        <f>SUM(M119:M129)+M112+M118</f>
        <v>202709.49999999997</v>
      </c>
      <c r="N107" s="189">
        <f>SUM(N112:N130)</f>
        <v>209635.30000000005</v>
      </c>
      <c r="O107" s="189">
        <f>SUM(O112:O129)</f>
        <v>234184.3</v>
      </c>
      <c r="P107" s="189">
        <f>SUM(P112:P129)</f>
        <v>21084.3</v>
      </c>
      <c r="Q107" s="189">
        <f>SUM(Q112:Q129)</f>
        <v>77700</v>
      </c>
    </row>
    <row r="108" spans="1:17" s="177" customFormat="1" ht="26.25" customHeight="1">
      <c r="A108" s="347"/>
      <c r="B108" s="347"/>
      <c r="C108" s="347"/>
      <c r="D108" s="347"/>
      <c r="E108" s="347"/>
      <c r="F108" s="357"/>
      <c r="G108" s="174" t="s">
        <v>365</v>
      </c>
      <c r="H108" s="207">
        <v>940</v>
      </c>
      <c r="I108" s="197"/>
      <c r="J108" s="197"/>
      <c r="K108" s="190"/>
      <c r="L108" s="202"/>
      <c r="M108" s="189">
        <f>M111+M109+M110</f>
        <v>1384.3100000000002</v>
      </c>
      <c r="N108" s="189">
        <f>N111+N109+N110</f>
        <v>0</v>
      </c>
      <c r="O108" s="189">
        <f>O111</f>
        <v>0</v>
      </c>
      <c r="P108" s="189">
        <f>P111</f>
        <v>0</v>
      </c>
      <c r="Q108" s="189">
        <f>Q111</f>
        <v>90</v>
      </c>
    </row>
    <row r="109" spans="1:17" s="177" customFormat="1" ht="21.75" customHeight="1">
      <c r="A109" s="344" t="s">
        <v>46</v>
      </c>
      <c r="B109" s="344" t="s">
        <v>52</v>
      </c>
      <c r="C109" s="344" t="s">
        <v>34</v>
      </c>
      <c r="D109" s="377"/>
      <c r="E109" s="377"/>
      <c r="F109" s="356" t="s">
        <v>242</v>
      </c>
      <c r="G109" s="350" t="s">
        <v>365</v>
      </c>
      <c r="H109" s="341">
        <v>940</v>
      </c>
      <c r="I109" s="344" t="s">
        <v>37</v>
      </c>
      <c r="J109" s="344" t="s">
        <v>48</v>
      </c>
      <c r="K109" s="190" t="s">
        <v>455</v>
      </c>
      <c r="L109" s="371" t="s">
        <v>456</v>
      </c>
      <c r="M109" s="189">
        <v>1382.93</v>
      </c>
      <c r="N109" s="189">
        <v>0</v>
      </c>
      <c r="O109" s="189">
        <v>0</v>
      </c>
      <c r="P109" s="189">
        <v>0</v>
      </c>
      <c r="Q109" s="189">
        <v>0</v>
      </c>
    </row>
    <row r="110" spans="1:17" s="177" customFormat="1" ht="30.75" customHeight="1">
      <c r="A110" s="345"/>
      <c r="B110" s="345"/>
      <c r="C110" s="345"/>
      <c r="D110" s="362"/>
      <c r="E110" s="362"/>
      <c r="F110" s="369"/>
      <c r="G110" s="351"/>
      <c r="H110" s="342"/>
      <c r="I110" s="345"/>
      <c r="J110" s="345"/>
      <c r="K110" s="190" t="s">
        <v>457</v>
      </c>
      <c r="L110" s="372"/>
      <c r="M110" s="189"/>
      <c r="N110" s="189">
        <v>0</v>
      </c>
      <c r="O110" s="189">
        <v>0</v>
      </c>
      <c r="P110" s="189">
        <v>0</v>
      </c>
      <c r="Q110" s="189">
        <v>0</v>
      </c>
    </row>
    <row r="111" spans="1:17" s="177" customFormat="1" ht="19.5" customHeight="1">
      <c r="A111" s="362"/>
      <c r="B111" s="362"/>
      <c r="C111" s="362"/>
      <c r="D111" s="362"/>
      <c r="E111" s="362"/>
      <c r="F111" s="360"/>
      <c r="G111" s="370"/>
      <c r="H111" s="347"/>
      <c r="I111" s="347"/>
      <c r="J111" s="347"/>
      <c r="K111" s="190" t="s">
        <v>458</v>
      </c>
      <c r="L111" s="373"/>
      <c r="M111" s="189">
        <v>1.38</v>
      </c>
      <c r="N111" s="189">
        <v>0</v>
      </c>
      <c r="O111" s="189">
        <v>0</v>
      </c>
      <c r="P111" s="189">
        <v>0</v>
      </c>
      <c r="Q111" s="189">
        <v>90</v>
      </c>
    </row>
    <row r="112" spans="1:17" s="177" customFormat="1" ht="21" customHeight="1">
      <c r="A112" s="362"/>
      <c r="B112" s="362"/>
      <c r="C112" s="362"/>
      <c r="D112" s="362"/>
      <c r="E112" s="362"/>
      <c r="F112" s="360"/>
      <c r="G112" s="358" t="s">
        <v>8</v>
      </c>
      <c r="H112" s="341">
        <v>935</v>
      </c>
      <c r="I112" s="344" t="s">
        <v>37</v>
      </c>
      <c r="J112" s="344" t="s">
        <v>48</v>
      </c>
      <c r="K112" s="190" t="s">
        <v>455</v>
      </c>
      <c r="L112" s="371" t="s">
        <v>456</v>
      </c>
      <c r="M112" s="189"/>
      <c r="N112" s="189">
        <v>48155.3</v>
      </c>
      <c r="O112" s="189">
        <v>0</v>
      </c>
      <c r="P112" s="189">
        <v>0</v>
      </c>
      <c r="Q112" s="189">
        <v>0</v>
      </c>
    </row>
    <row r="113" spans="1:17" s="177" customFormat="1" ht="21" customHeight="1">
      <c r="A113" s="362"/>
      <c r="B113" s="362"/>
      <c r="C113" s="362"/>
      <c r="D113" s="362"/>
      <c r="E113" s="362"/>
      <c r="F113" s="360"/>
      <c r="G113" s="365"/>
      <c r="H113" s="342"/>
      <c r="I113" s="345"/>
      <c r="J113" s="345"/>
      <c r="K113" s="190" t="s">
        <v>459</v>
      </c>
      <c r="L113" s="372"/>
      <c r="M113" s="189"/>
      <c r="N113" s="189">
        <v>0</v>
      </c>
      <c r="O113" s="189"/>
      <c r="P113" s="189"/>
      <c r="Q113" s="189"/>
    </row>
    <row r="114" spans="1:17" s="177" customFormat="1" ht="18.75" customHeight="1">
      <c r="A114" s="362"/>
      <c r="B114" s="362"/>
      <c r="C114" s="362"/>
      <c r="D114" s="362"/>
      <c r="E114" s="362"/>
      <c r="F114" s="360"/>
      <c r="G114" s="365"/>
      <c r="H114" s="342"/>
      <c r="I114" s="345"/>
      <c r="J114" s="345"/>
      <c r="K114" s="190" t="s">
        <v>460</v>
      </c>
      <c r="L114" s="372"/>
      <c r="M114" s="189"/>
      <c r="N114" s="189">
        <v>30.8</v>
      </c>
      <c r="O114" s="189"/>
      <c r="P114" s="189"/>
      <c r="Q114" s="189"/>
    </row>
    <row r="115" spans="1:17" s="177" customFormat="1" ht="18.75" customHeight="1">
      <c r="A115" s="362"/>
      <c r="B115" s="362"/>
      <c r="C115" s="362"/>
      <c r="D115" s="362"/>
      <c r="E115" s="362"/>
      <c r="F115" s="360"/>
      <c r="G115" s="365"/>
      <c r="H115" s="342"/>
      <c r="I115" s="345"/>
      <c r="J115" s="345"/>
      <c r="K115" s="190" t="s">
        <v>457</v>
      </c>
      <c r="L115" s="372"/>
      <c r="M115" s="189"/>
      <c r="N115" s="189">
        <v>0</v>
      </c>
      <c r="O115" s="189"/>
      <c r="P115" s="189"/>
      <c r="Q115" s="189"/>
    </row>
    <row r="116" spans="1:17" s="177" customFormat="1" ht="18.75" customHeight="1">
      <c r="A116" s="362"/>
      <c r="B116" s="362"/>
      <c r="C116" s="362"/>
      <c r="D116" s="362"/>
      <c r="E116" s="362"/>
      <c r="F116" s="360"/>
      <c r="G116" s="365"/>
      <c r="H116" s="342"/>
      <c r="I116" s="345"/>
      <c r="J116" s="345"/>
      <c r="K116" s="190" t="s">
        <v>461</v>
      </c>
      <c r="L116" s="372"/>
      <c r="M116" s="189"/>
      <c r="N116" s="189"/>
      <c r="O116" s="189">
        <v>63100</v>
      </c>
      <c r="P116" s="189"/>
      <c r="Q116" s="189"/>
    </row>
    <row r="117" spans="1:17" s="177" customFormat="1" ht="18.75" customHeight="1">
      <c r="A117" s="362"/>
      <c r="B117" s="362"/>
      <c r="C117" s="362"/>
      <c r="D117" s="362"/>
      <c r="E117" s="362"/>
      <c r="F117" s="360"/>
      <c r="G117" s="365"/>
      <c r="H117" s="342"/>
      <c r="I117" s="345"/>
      <c r="J117" s="345"/>
      <c r="K117" s="190" t="s">
        <v>458</v>
      </c>
      <c r="L117" s="372"/>
      <c r="M117" s="189"/>
      <c r="N117" s="189">
        <v>44</v>
      </c>
      <c r="O117" s="189"/>
      <c r="P117" s="189"/>
      <c r="Q117" s="189"/>
    </row>
    <row r="118" spans="1:17" s="177" customFormat="1" ht="17.25" customHeight="1">
      <c r="A118" s="362"/>
      <c r="B118" s="362"/>
      <c r="C118" s="362"/>
      <c r="D118" s="362"/>
      <c r="E118" s="362"/>
      <c r="F118" s="360"/>
      <c r="G118" s="361"/>
      <c r="H118" s="362"/>
      <c r="I118" s="362"/>
      <c r="J118" s="362"/>
      <c r="K118" s="190" t="s">
        <v>458</v>
      </c>
      <c r="L118" s="374"/>
      <c r="M118" s="189"/>
      <c r="N118" s="189">
        <v>4.1</v>
      </c>
      <c r="O118" s="189">
        <v>20</v>
      </c>
      <c r="P118" s="189">
        <v>20</v>
      </c>
      <c r="Q118" s="189">
        <v>0</v>
      </c>
    </row>
    <row r="119" spans="1:17" s="177" customFormat="1" ht="19.5" customHeight="1">
      <c r="A119" s="344" t="s">
        <v>46</v>
      </c>
      <c r="B119" s="344" t="s">
        <v>52</v>
      </c>
      <c r="C119" s="344" t="s">
        <v>35</v>
      </c>
      <c r="D119" s="344"/>
      <c r="E119" s="367"/>
      <c r="F119" s="356" t="s">
        <v>261</v>
      </c>
      <c r="G119" s="358" t="s">
        <v>8</v>
      </c>
      <c r="H119" s="341">
        <v>935</v>
      </c>
      <c r="I119" s="344" t="s">
        <v>37</v>
      </c>
      <c r="J119" s="344" t="s">
        <v>48</v>
      </c>
      <c r="K119" s="190" t="s">
        <v>462</v>
      </c>
      <c r="L119" s="363" t="s">
        <v>368</v>
      </c>
      <c r="M119" s="189">
        <f>17647.3-0.9</f>
        <v>17646.399999999998</v>
      </c>
      <c r="N119" s="189">
        <v>18150.1</v>
      </c>
      <c r="O119" s="189">
        <v>15056.8</v>
      </c>
      <c r="P119" s="189">
        <v>15056.8</v>
      </c>
      <c r="Q119" s="189">
        <v>62000</v>
      </c>
    </row>
    <row r="120" spans="1:17" s="177" customFormat="1" ht="16.5" customHeight="1">
      <c r="A120" s="345"/>
      <c r="B120" s="345"/>
      <c r="C120" s="345"/>
      <c r="D120" s="345"/>
      <c r="E120" s="368"/>
      <c r="F120" s="369"/>
      <c r="G120" s="365"/>
      <c r="H120" s="342"/>
      <c r="I120" s="345"/>
      <c r="J120" s="345"/>
      <c r="K120" s="190" t="s">
        <v>463</v>
      </c>
      <c r="L120" s="366"/>
      <c r="M120" s="234"/>
      <c r="N120" s="234">
        <v>45433.3</v>
      </c>
      <c r="O120" s="234"/>
      <c r="P120" s="234"/>
      <c r="Q120" s="234"/>
    </row>
    <row r="121" spans="1:17" s="177" customFormat="1" ht="18" customHeight="1">
      <c r="A121" s="345"/>
      <c r="B121" s="345"/>
      <c r="C121" s="345"/>
      <c r="D121" s="345"/>
      <c r="E121" s="368"/>
      <c r="F121" s="369"/>
      <c r="G121" s="359"/>
      <c r="H121" s="347"/>
      <c r="I121" s="347"/>
      <c r="J121" s="347"/>
      <c r="K121" s="190" t="s">
        <v>464</v>
      </c>
      <c r="L121" s="349"/>
      <c r="M121" s="234">
        <v>300</v>
      </c>
      <c r="N121" s="234">
        <v>0</v>
      </c>
      <c r="O121" s="234">
        <v>0</v>
      </c>
      <c r="P121" s="234">
        <v>0</v>
      </c>
      <c r="Q121" s="234">
        <v>0</v>
      </c>
    </row>
    <row r="122" spans="1:17" s="177" customFormat="1" ht="18.75" customHeight="1">
      <c r="A122" s="344" t="s">
        <v>46</v>
      </c>
      <c r="B122" s="344" t="s">
        <v>52</v>
      </c>
      <c r="C122" s="344" t="s">
        <v>45</v>
      </c>
      <c r="D122" s="344"/>
      <c r="E122" s="367"/>
      <c r="F122" s="356" t="s">
        <v>90</v>
      </c>
      <c r="G122" s="358" t="s">
        <v>8</v>
      </c>
      <c r="H122" s="341">
        <v>935</v>
      </c>
      <c r="I122" s="344" t="s">
        <v>37</v>
      </c>
      <c r="J122" s="344" t="s">
        <v>48</v>
      </c>
      <c r="K122" s="190" t="s">
        <v>465</v>
      </c>
      <c r="L122" s="363" t="s">
        <v>368</v>
      </c>
      <c r="M122" s="234">
        <v>57375.77</v>
      </c>
      <c r="N122" s="234">
        <v>3210</v>
      </c>
      <c r="O122" s="234"/>
      <c r="P122" s="234"/>
      <c r="Q122" s="234">
        <v>0</v>
      </c>
    </row>
    <row r="123" spans="1:17" s="177" customFormat="1" ht="17.25" customHeight="1">
      <c r="A123" s="362"/>
      <c r="B123" s="362"/>
      <c r="C123" s="362"/>
      <c r="D123" s="362"/>
      <c r="E123" s="362"/>
      <c r="F123" s="360"/>
      <c r="G123" s="361"/>
      <c r="H123" s="362"/>
      <c r="I123" s="362"/>
      <c r="J123" s="362"/>
      <c r="K123" s="190" t="s">
        <v>466</v>
      </c>
      <c r="L123" s="364"/>
      <c r="M123" s="234">
        <v>57.4</v>
      </c>
      <c r="N123" s="234">
        <v>99.6</v>
      </c>
      <c r="O123" s="234">
        <v>100</v>
      </c>
      <c r="P123" s="234">
        <v>100</v>
      </c>
      <c r="Q123" s="234">
        <v>200</v>
      </c>
    </row>
    <row r="124" spans="1:17" s="177" customFormat="1" ht="19.5" customHeight="1">
      <c r="A124" s="362"/>
      <c r="B124" s="362"/>
      <c r="C124" s="362"/>
      <c r="D124" s="362"/>
      <c r="E124" s="362"/>
      <c r="F124" s="360"/>
      <c r="G124" s="361"/>
      <c r="H124" s="362"/>
      <c r="I124" s="362"/>
      <c r="J124" s="362"/>
      <c r="K124" s="190" t="s">
        <v>467</v>
      </c>
      <c r="L124" s="364"/>
      <c r="M124" s="234"/>
      <c r="N124" s="234">
        <v>0</v>
      </c>
      <c r="O124" s="234">
        <v>0</v>
      </c>
      <c r="P124" s="234">
        <v>0</v>
      </c>
      <c r="Q124" s="234">
        <v>0</v>
      </c>
    </row>
    <row r="125" spans="1:17" s="177" customFormat="1" ht="21.75" customHeight="1">
      <c r="A125" s="362"/>
      <c r="B125" s="362"/>
      <c r="C125" s="362"/>
      <c r="D125" s="362"/>
      <c r="E125" s="362"/>
      <c r="F125" s="357"/>
      <c r="G125" s="361"/>
      <c r="H125" s="362"/>
      <c r="I125" s="362"/>
      <c r="J125" s="362"/>
      <c r="K125" s="190" t="s">
        <v>468</v>
      </c>
      <c r="L125" s="364"/>
      <c r="M125" s="189">
        <v>3575</v>
      </c>
      <c r="N125" s="189">
        <v>135.1</v>
      </c>
      <c r="O125" s="189">
        <v>152000</v>
      </c>
      <c r="P125" s="189">
        <v>2000</v>
      </c>
      <c r="Q125" s="189">
        <v>6000</v>
      </c>
    </row>
    <row r="126" spans="1:17" s="177" customFormat="1" ht="39" customHeight="1">
      <c r="A126" s="190" t="s">
        <v>46</v>
      </c>
      <c r="B126" s="190" t="s">
        <v>52</v>
      </c>
      <c r="C126" s="190" t="s">
        <v>45</v>
      </c>
      <c r="D126" s="196">
        <v>1</v>
      </c>
      <c r="E126" s="231"/>
      <c r="F126" s="187" t="s">
        <v>264</v>
      </c>
      <c r="G126" s="195" t="s">
        <v>8</v>
      </c>
      <c r="H126" s="188">
        <v>935</v>
      </c>
      <c r="I126" s="190" t="s">
        <v>37</v>
      </c>
      <c r="J126" s="190" t="s">
        <v>48</v>
      </c>
      <c r="K126" s="190" t="s">
        <v>469</v>
      </c>
      <c r="L126" s="222" t="s">
        <v>368</v>
      </c>
      <c r="M126" s="189">
        <v>120354.03</v>
      </c>
      <c r="N126" s="189">
        <v>0</v>
      </c>
      <c r="O126" s="189">
        <v>0</v>
      </c>
      <c r="P126" s="189">
        <v>0</v>
      </c>
      <c r="Q126" s="189">
        <v>0</v>
      </c>
    </row>
    <row r="127" spans="1:17" s="177" customFormat="1" ht="93.75" customHeight="1">
      <c r="A127" s="190" t="s">
        <v>46</v>
      </c>
      <c r="B127" s="190" t="s">
        <v>52</v>
      </c>
      <c r="C127" s="190" t="s">
        <v>45</v>
      </c>
      <c r="D127" s="196">
        <v>5</v>
      </c>
      <c r="E127" s="231"/>
      <c r="F127" s="13" t="s">
        <v>342</v>
      </c>
      <c r="G127" s="195" t="s">
        <v>8</v>
      </c>
      <c r="H127" s="188">
        <v>935</v>
      </c>
      <c r="I127" s="190" t="s">
        <v>37</v>
      </c>
      <c r="J127" s="190" t="s">
        <v>48</v>
      </c>
      <c r="K127" s="190" t="s">
        <v>470</v>
      </c>
      <c r="L127" s="222" t="s">
        <v>368</v>
      </c>
      <c r="M127" s="189"/>
      <c r="N127" s="189">
        <v>91171.8</v>
      </c>
      <c r="O127" s="189"/>
      <c r="P127" s="189"/>
      <c r="Q127" s="189"/>
    </row>
    <row r="128" spans="1:17" s="177" customFormat="1" ht="47.25" customHeight="1">
      <c r="A128" s="190" t="s">
        <v>46</v>
      </c>
      <c r="B128" s="190" t="s">
        <v>52</v>
      </c>
      <c r="C128" s="190" t="s">
        <v>46</v>
      </c>
      <c r="D128" s="190"/>
      <c r="E128" s="190"/>
      <c r="F128" s="187" t="s">
        <v>117</v>
      </c>
      <c r="G128" s="195" t="s">
        <v>8</v>
      </c>
      <c r="H128" s="188">
        <v>935</v>
      </c>
      <c r="I128" s="190" t="s">
        <v>37</v>
      </c>
      <c r="J128" s="190" t="s">
        <v>48</v>
      </c>
      <c r="K128" s="190" t="s">
        <v>471</v>
      </c>
      <c r="L128" s="222" t="s">
        <v>368</v>
      </c>
      <c r="M128" s="189">
        <v>3400.9</v>
      </c>
      <c r="N128" s="189">
        <v>2800</v>
      </c>
      <c r="O128" s="189">
        <v>3900</v>
      </c>
      <c r="P128" s="189">
        <v>3900</v>
      </c>
      <c r="Q128" s="189">
        <v>9500</v>
      </c>
    </row>
    <row r="129" spans="1:17" s="177" customFormat="1" ht="53.25" customHeight="1">
      <c r="A129" s="344" t="s">
        <v>46</v>
      </c>
      <c r="B129" s="344" t="s">
        <v>52</v>
      </c>
      <c r="C129" s="344" t="s">
        <v>49</v>
      </c>
      <c r="D129" s="228"/>
      <c r="E129" s="228"/>
      <c r="F129" s="356" t="s">
        <v>127</v>
      </c>
      <c r="G129" s="358" t="s">
        <v>8</v>
      </c>
      <c r="H129" s="344">
        <v>935</v>
      </c>
      <c r="I129" s="344" t="s">
        <v>37</v>
      </c>
      <c r="J129" s="344" t="s">
        <v>48</v>
      </c>
      <c r="K129" s="215" t="s">
        <v>472</v>
      </c>
      <c r="L129" s="348">
        <v>244</v>
      </c>
      <c r="M129" s="189"/>
      <c r="N129" s="189">
        <v>7.5</v>
      </c>
      <c r="O129" s="189">
        <v>7.5</v>
      </c>
      <c r="P129" s="189">
        <v>7.5</v>
      </c>
      <c r="Q129" s="189">
        <v>0</v>
      </c>
    </row>
    <row r="130" spans="1:17" s="177" customFormat="1" ht="57" customHeight="1">
      <c r="A130" s="347"/>
      <c r="B130" s="347"/>
      <c r="C130" s="347"/>
      <c r="D130" s="228"/>
      <c r="E130" s="228"/>
      <c r="F130" s="357"/>
      <c r="G130" s="359"/>
      <c r="H130" s="347"/>
      <c r="I130" s="347"/>
      <c r="J130" s="347"/>
      <c r="K130" s="215" t="s">
        <v>473</v>
      </c>
      <c r="L130" s="349"/>
      <c r="M130" s="189"/>
      <c r="N130" s="189">
        <v>393.7</v>
      </c>
      <c r="O130" s="189"/>
      <c r="P130" s="189"/>
      <c r="Q130" s="189"/>
    </row>
    <row r="131" spans="1:17" s="240" customFormat="1" ht="26.25" customHeight="1">
      <c r="A131" s="216" t="s">
        <v>46</v>
      </c>
      <c r="B131" s="236">
        <v>6</v>
      </c>
      <c r="C131" s="236"/>
      <c r="D131" s="208"/>
      <c r="E131" s="208"/>
      <c r="F131" s="350" t="s">
        <v>474</v>
      </c>
      <c r="G131" s="350" t="s">
        <v>475</v>
      </c>
      <c r="H131" s="236">
        <v>935</v>
      </c>
      <c r="I131" s="237" t="s">
        <v>44</v>
      </c>
      <c r="J131" s="237" t="s">
        <v>44</v>
      </c>
      <c r="K131" s="237" t="s">
        <v>476</v>
      </c>
      <c r="L131" s="238"/>
      <c r="M131" s="239">
        <f>M132</f>
        <v>9559.38</v>
      </c>
      <c r="N131" s="239">
        <f>N132+N133+N134+N135+N136</f>
        <v>6565.400000000001</v>
      </c>
      <c r="O131" s="239">
        <f>O132</f>
        <v>7731.1</v>
      </c>
      <c r="P131" s="239">
        <f>P132</f>
        <v>7731.1</v>
      </c>
      <c r="Q131" s="239">
        <f>Q132</f>
        <v>8117.655000000001</v>
      </c>
    </row>
    <row r="132" spans="1:17" s="243" customFormat="1" ht="18" customHeight="1">
      <c r="A132" s="344" t="s">
        <v>46</v>
      </c>
      <c r="B132" s="344" t="s">
        <v>53</v>
      </c>
      <c r="C132" s="344" t="s">
        <v>34</v>
      </c>
      <c r="D132" s="344" t="s">
        <v>53</v>
      </c>
      <c r="E132" s="353"/>
      <c r="F132" s="351"/>
      <c r="G132" s="351"/>
      <c r="H132" s="341">
        <v>935</v>
      </c>
      <c r="I132" s="344" t="s">
        <v>44</v>
      </c>
      <c r="J132" s="344" t="s">
        <v>44</v>
      </c>
      <c r="K132" s="344" t="s">
        <v>476</v>
      </c>
      <c r="L132" s="173" t="s">
        <v>385</v>
      </c>
      <c r="M132" s="241">
        <v>9559.38</v>
      </c>
      <c r="N132" s="241">
        <f>5404.3-763.7</f>
        <v>4640.6</v>
      </c>
      <c r="O132" s="241">
        <v>7731.1</v>
      </c>
      <c r="P132" s="242">
        <v>7731.1</v>
      </c>
      <c r="Q132" s="242">
        <f>P132*1.05</f>
        <v>8117.655000000001</v>
      </c>
    </row>
    <row r="133" spans="1:17" s="243" customFormat="1" ht="17.25" customHeight="1">
      <c r="A133" s="345"/>
      <c r="B133" s="345"/>
      <c r="C133" s="345"/>
      <c r="D133" s="345"/>
      <c r="E133" s="354"/>
      <c r="F133" s="351"/>
      <c r="G133" s="351"/>
      <c r="H133" s="342"/>
      <c r="I133" s="345"/>
      <c r="J133" s="345"/>
      <c r="K133" s="345"/>
      <c r="L133" s="173" t="s">
        <v>477</v>
      </c>
      <c r="M133" s="241"/>
      <c r="N133" s="241">
        <v>0.2</v>
      </c>
      <c r="O133" s="241"/>
      <c r="P133" s="242"/>
      <c r="Q133" s="242"/>
    </row>
    <row r="134" spans="1:17" s="243" customFormat="1" ht="16.5" customHeight="1">
      <c r="A134" s="345"/>
      <c r="B134" s="345"/>
      <c r="C134" s="345"/>
      <c r="D134" s="345"/>
      <c r="E134" s="354"/>
      <c r="F134" s="351"/>
      <c r="G134" s="351"/>
      <c r="H134" s="342"/>
      <c r="I134" s="345"/>
      <c r="J134" s="345"/>
      <c r="K134" s="345"/>
      <c r="L134" s="173" t="s">
        <v>386</v>
      </c>
      <c r="M134" s="241"/>
      <c r="N134" s="241">
        <f>1568-150</f>
        <v>1418</v>
      </c>
      <c r="O134" s="241"/>
      <c r="P134" s="242"/>
      <c r="Q134" s="242"/>
    </row>
    <row r="135" spans="1:17" s="243" customFormat="1" ht="16.5" customHeight="1">
      <c r="A135" s="345"/>
      <c r="B135" s="345"/>
      <c r="C135" s="345"/>
      <c r="D135" s="345"/>
      <c r="E135" s="354"/>
      <c r="F135" s="351"/>
      <c r="G135" s="351"/>
      <c r="H135" s="342"/>
      <c r="I135" s="345"/>
      <c r="J135" s="345"/>
      <c r="K135" s="345"/>
      <c r="L135" s="173" t="s">
        <v>478</v>
      </c>
      <c r="M135" s="241"/>
      <c r="N135" s="241">
        <v>54.5</v>
      </c>
      <c r="O135" s="241"/>
      <c r="P135" s="242"/>
      <c r="Q135" s="242"/>
    </row>
    <row r="136" spans="1:17" s="243" customFormat="1" ht="22.5" customHeight="1">
      <c r="A136" s="346"/>
      <c r="B136" s="346"/>
      <c r="C136" s="346"/>
      <c r="D136" s="346"/>
      <c r="E136" s="355"/>
      <c r="F136" s="352"/>
      <c r="G136" s="352"/>
      <c r="H136" s="343"/>
      <c r="I136" s="346"/>
      <c r="J136" s="346"/>
      <c r="K136" s="346"/>
      <c r="L136" s="173" t="s">
        <v>368</v>
      </c>
      <c r="M136" s="241"/>
      <c r="N136" s="241">
        <v>452.1</v>
      </c>
      <c r="O136" s="241"/>
      <c r="P136" s="242"/>
      <c r="Q136" s="242"/>
    </row>
    <row r="137" spans="1:17" s="177" customFormat="1" ht="14.25">
      <c r="A137" s="244"/>
      <c r="B137" s="244"/>
      <c r="L137" s="245"/>
      <c r="M137" s="166"/>
      <c r="N137" s="166"/>
      <c r="O137" s="246"/>
      <c r="P137" s="166"/>
      <c r="Q137" s="166"/>
    </row>
    <row r="138" spans="1:17" s="177" customFormat="1" ht="14.25">
      <c r="A138" s="244"/>
      <c r="B138" s="244"/>
      <c r="L138" s="245"/>
      <c r="M138" s="166"/>
      <c r="N138" s="166"/>
      <c r="O138" s="246"/>
      <c r="P138" s="166"/>
      <c r="Q138" s="166"/>
    </row>
  </sheetData>
  <sheetProtection/>
  <mergeCells count="311">
    <mergeCell ref="E6:Q6"/>
    <mergeCell ref="A7:F7"/>
    <mergeCell ref="G7:N7"/>
    <mergeCell ref="A8:F8"/>
    <mergeCell ref="G8:Q8"/>
    <mergeCell ref="A10:E10"/>
    <mergeCell ref="F10:F11"/>
    <mergeCell ref="G10:G11"/>
    <mergeCell ref="H10:L10"/>
    <mergeCell ref="M10:Q10"/>
    <mergeCell ref="A12:A15"/>
    <mergeCell ref="B12:B15"/>
    <mergeCell ref="C12:C15"/>
    <mergeCell ref="D12:D15"/>
    <mergeCell ref="E12:E15"/>
    <mergeCell ref="F12:F15"/>
    <mergeCell ref="A16:A17"/>
    <mergeCell ref="B16:B17"/>
    <mergeCell ref="C16:C17"/>
    <mergeCell ref="D16:D17"/>
    <mergeCell ref="E16:E17"/>
    <mergeCell ref="F16:F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L18:L19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A25:A29"/>
    <mergeCell ref="B25:B29"/>
    <mergeCell ref="C25:C29"/>
    <mergeCell ref="D25:D29"/>
    <mergeCell ref="E25:E29"/>
    <mergeCell ref="F25:F29"/>
    <mergeCell ref="G25:G29"/>
    <mergeCell ref="H25:H29"/>
    <mergeCell ref="I25:I29"/>
    <mergeCell ref="J25:J29"/>
    <mergeCell ref="L25:L27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A32:A34"/>
    <mergeCell ref="B32:B34"/>
    <mergeCell ref="C32:C34"/>
    <mergeCell ref="D32:D34"/>
    <mergeCell ref="E32:E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D35:D37"/>
    <mergeCell ref="E35:E37"/>
    <mergeCell ref="F35:F37"/>
    <mergeCell ref="G35:G37"/>
    <mergeCell ref="H35:H37"/>
    <mergeCell ref="I35:I37"/>
    <mergeCell ref="J35:J37"/>
    <mergeCell ref="K35:K37"/>
    <mergeCell ref="A40:A41"/>
    <mergeCell ref="B40:B41"/>
    <mergeCell ref="C40:C41"/>
    <mergeCell ref="D40:D41"/>
    <mergeCell ref="E40:E41"/>
    <mergeCell ref="F40:F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L43:L44"/>
    <mergeCell ref="A46:A49"/>
    <mergeCell ref="B46:B49"/>
    <mergeCell ref="C46:C49"/>
    <mergeCell ref="D46:D49"/>
    <mergeCell ref="E46:E49"/>
    <mergeCell ref="F46:F49"/>
    <mergeCell ref="G46:G49"/>
    <mergeCell ref="H47:H49"/>
    <mergeCell ref="I47:I49"/>
    <mergeCell ref="J47:J49"/>
    <mergeCell ref="L47:L48"/>
    <mergeCell ref="A52:A54"/>
    <mergeCell ref="B52:B54"/>
    <mergeCell ref="C52:C54"/>
    <mergeCell ref="D52:D54"/>
    <mergeCell ref="E52:E54"/>
    <mergeCell ref="F52:F54"/>
    <mergeCell ref="G52:G54"/>
    <mergeCell ref="H52:H54"/>
    <mergeCell ref="I52:I54"/>
    <mergeCell ref="J52:J54"/>
    <mergeCell ref="K53:K54"/>
    <mergeCell ref="A55:A66"/>
    <mergeCell ref="B55:B66"/>
    <mergeCell ref="C55:C66"/>
    <mergeCell ref="D55:D66"/>
    <mergeCell ref="E55:E66"/>
    <mergeCell ref="F55:F66"/>
    <mergeCell ref="G55:G66"/>
    <mergeCell ref="H55:H66"/>
    <mergeCell ref="I55:I66"/>
    <mergeCell ref="J55:J66"/>
    <mergeCell ref="A67:A69"/>
    <mergeCell ref="B67:B69"/>
    <mergeCell ref="C67:C69"/>
    <mergeCell ref="D67:D69"/>
    <mergeCell ref="E67:E69"/>
    <mergeCell ref="F67:F69"/>
    <mergeCell ref="G67:G69"/>
    <mergeCell ref="H67:H69"/>
    <mergeCell ref="I67:I69"/>
    <mergeCell ref="J67:J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A72:A74"/>
    <mergeCell ref="B72:B74"/>
    <mergeCell ref="C72:C74"/>
    <mergeCell ref="D72:D74"/>
    <mergeCell ref="E72:E74"/>
    <mergeCell ref="F72:F74"/>
    <mergeCell ref="G72:G74"/>
    <mergeCell ref="H72:H74"/>
    <mergeCell ref="I72:I74"/>
    <mergeCell ref="J72:J74"/>
    <mergeCell ref="L72:L74"/>
    <mergeCell ref="A75:A76"/>
    <mergeCell ref="B75:B76"/>
    <mergeCell ref="C75:C76"/>
    <mergeCell ref="D75:D76"/>
    <mergeCell ref="E75:E76"/>
    <mergeCell ref="F75:F76"/>
    <mergeCell ref="A77:A82"/>
    <mergeCell ref="B77:B82"/>
    <mergeCell ref="C77:C82"/>
    <mergeCell ref="D77:D82"/>
    <mergeCell ref="E77:E82"/>
    <mergeCell ref="F77:F80"/>
    <mergeCell ref="G77:G82"/>
    <mergeCell ref="H77:H80"/>
    <mergeCell ref="I77:I80"/>
    <mergeCell ref="J77:J80"/>
    <mergeCell ref="F81:F82"/>
    <mergeCell ref="H81:H82"/>
    <mergeCell ref="I81:I82"/>
    <mergeCell ref="J81:J82"/>
    <mergeCell ref="A83:A86"/>
    <mergeCell ref="B83:B86"/>
    <mergeCell ref="C83:C86"/>
    <mergeCell ref="D83:D86"/>
    <mergeCell ref="E83:E86"/>
    <mergeCell ref="F83:F86"/>
    <mergeCell ref="G83:G86"/>
    <mergeCell ref="H83:H86"/>
    <mergeCell ref="I83:I86"/>
    <mergeCell ref="J83:J86"/>
    <mergeCell ref="K85:K86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K88:K89"/>
    <mergeCell ref="A91:A97"/>
    <mergeCell ref="B91:B97"/>
    <mergeCell ref="C91:C97"/>
    <mergeCell ref="D91:D97"/>
    <mergeCell ref="E91:E97"/>
    <mergeCell ref="F91:F97"/>
    <mergeCell ref="G91:G97"/>
    <mergeCell ref="H91:H97"/>
    <mergeCell ref="I91:I97"/>
    <mergeCell ref="J91:J97"/>
    <mergeCell ref="L91:L97"/>
    <mergeCell ref="A98:A100"/>
    <mergeCell ref="B98:B100"/>
    <mergeCell ref="C98:C100"/>
    <mergeCell ref="D98:D100"/>
    <mergeCell ref="E98:E100"/>
    <mergeCell ref="F98:F100"/>
    <mergeCell ref="G98:G100"/>
    <mergeCell ref="H98:H100"/>
    <mergeCell ref="I98:I100"/>
    <mergeCell ref="J98:J100"/>
    <mergeCell ref="A103:A104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J103:J104"/>
    <mergeCell ref="A106:A108"/>
    <mergeCell ref="B106:B108"/>
    <mergeCell ref="C106:C108"/>
    <mergeCell ref="D106:D108"/>
    <mergeCell ref="E106:E108"/>
    <mergeCell ref="L112:L118"/>
    <mergeCell ref="F106:F108"/>
    <mergeCell ref="A109:A118"/>
    <mergeCell ref="B109:B118"/>
    <mergeCell ref="C109:C118"/>
    <mergeCell ref="D109:D118"/>
    <mergeCell ref="E109:E118"/>
    <mergeCell ref="F109:F118"/>
    <mergeCell ref="F119:F121"/>
    <mergeCell ref="G109:G111"/>
    <mergeCell ref="H109:H111"/>
    <mergeCell ref="I109:I111"/>
    <mergeCell ref="J109:J111"/>
    <mergeCell ref="L109:L111"/>
    <mergeCell ref="G112:G118"/>
    <mergeCell ref="H112:H118"/>
    <mergeCell ref="I112:I118"/>
    <mergeCell ref="J112:J118"/>
    <mergeCell ref="A122:A125"/>
    <mergeCell ref="B122:B125"/>
    <mergeCell ref="C122:C125"/>
    <mergeCell ref="D122:D125"/>
    <mergeCell ref="E122:E125"/>
    <mergeCell ref="A119:A121"/>
    <mergeCell ref="B119:B121"/>
    <mergeCell ref="C119:C121"/>
    <mergeCell ref="D119:D121"/>
    <mergeCell ref="E119:E121"/>
    <mergeCell ref="I122:I125"/>
    <mergeCell ref="J122:J125"/>
    <mergeCell ref="L122:L125"/>
    <mergeCell ref="G119:G121"/>
    <mergeCell ref="H119:H121"/>
    <mergeCell ref="I119:I121"/>
    <mergeCell ref="J119:J121"/>
    <mergeCell ref="L119:L121"/>
    <mergeCell ref="C129:C130"/>
    <mergeCell ref="F129:F130"/>
    <mergeCell ref="G129:G130"/>
    <mergeCell ref="H129:H130"/>
    <mergeCell ref="F122:F125"/>
    <mergeCell ref="G122:G125"/>
    <mergeCell ref="H122:H125"/>
    <mergeCell ref="L129:L130"/>
    <mergeCell ref="F131:F136"/>
    <mergeCell ref="G131:G136"/>
    <mergeCell ref="A132:A136"/>
    <mergeCell ref="B132:B136"/>
    <mergeCell ref="C132:C136"/>
    <mergeCell ref="D132:D136"/>
    <mergeCell ref="E132:E136"/>
    <mergeCell ref="A129:A130"/>
    <mergeCell ref="B129:B130"/>
    <mergeCell ref="H132:H136"/>
    <mergeCell ref="I132:I136"/>
    <mergeCell ref="J132:J136"/>
    <mergeCell ref="K132:K136"/>
    <mergeCell ref="I129:I130"/>
    <mergeCell ref="J129:J1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2" manualBreakCount="2">
    <brk id="24" max="255" man="1"/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tabSelected="1" view="pageBreakPreview" zoomScale="60" zoomScalePageLayoutView="0" workbookViewId="0" topLeftCell="A1">
      <selection activeCell="Q24" sqref="Q24"/>
    </sheetView>
  </sheetViews>
  <sheetFormatPr defaultColWidth="9.140625" defaultRowHeight="15"/>
  <cols>
    <col min="1" max="1" width="4.7109375" style="0" customWidth="1"/>
    <col min="2" max="2" width="4.57421875" style="0" customWidth="1"/>
    <col min="3" max="3" width="22.00390625" style="0" customWidth="1"/>
    <col min="4" max="4" width="37.421875" style="0" customWidth="1"/>
    <col min="5" max="5" width="13.28125" style="0" customWidth="1"/>
    <col min="6" max="6" width="11.421875" style="41" customWidth="1"/>
    <col min="7" max="7" width="11.28125" style="0" customWidth="1"/>
    <col min="8" max="8" width="10.28125" style="41" customWidth="1"/>
    <col min="9" max="9" width="10.8515625" style="41" customWidth="1"/>
    <col min="10" max="10" width="11.28125" style="41" customWidth="1"/>
  </cols>
  <sheetData>
    <row r="1" spans="1:10" ht="14.25">
      <c r="A1" s="1"/>
      <c r="B1" s="1"/>
      <c r="C1" s="1"/>
      <c r="D1" s="1"/>
      <c r="E1" s="1"/>
      <c r="F1" s="48"/>
      <c r="G1" s="250"/>
      <c r="H1" s="158"/>
      <c r="J1" s="288" t="s">
        <v>479</v>
      </c>
    </row>
    <row r="2" spans="1:10" ht="14.25">
      <c r="A2" s="1"/>
      <c r="B2" s="1"/>
      <c r="C2" s="1"/>
      <c r="D2" s="1"/>
      <c r="E2" s="1"/>
      <c r="F2" s="48"/>
      <c r="G2" s="250"/>
      <c r="H2" s="158"/>
      <c r="J2" s="156" t="s">
        <v>38</v>
      </c>
    </row>
    <row r="3" spans="1:10" ht="14.25">
      <c r="A3" s="1"/>
      <c r="B3" s="1"/>
      <c r="C3" s="1"/>
      <c r="D3" s="1"/>
      <c r="E3" s="1"/>
      <c r="F3" s="48"/>
      <c r="G3" s="47"/>
      <c r="H3" s="47"/>
      <c r="I3" s="47"/>
      <c r="J3" s="156" t="s">
        <v>233</v>
      </c>
    </row>
    <row r="4" spans="1:10" ht="14.25">
      <c r="A4" s="48"/>
      <c r="B4" s="48"/>
      <c r="C4" s="48"/>
      <c r="D4" s="48"/>
      <c r="E4" s="48"/>
      <c r="F4" s="48"/>
      <c r="G4" s="48"/>
      <c r="H4" s="48"/>
      <c r="I4" s="48"/>
      <c r="J4" s="157" t="s">
        <v>344</v>
      </c>
    </row>
    <row r="5" spans="1:10" ht="14.25">
      <c r="A5" s="48"/>
      <c r="B5" s="48"/>
      <c r="C5" s="48"/>
      <c r="D5" s="48"/>
      <c r="E5" s="48"/>
      <c r="F5" s="48"/>
      <c r="I5" s="251"/>
      <c r="J5" s="158"/>
    </row>
    <row r="6" spans="1:10" ht="18" customHeight="1">
      <c r="A6" s="448" t="s">
        <v>480</v>
      </c>
      <c r="B6" s="449"/>
      <c r="C6" s="449"/>
      <c r="D6" s="449"/>
      <c r="E6" s="449"/>
      <c r="F6" s="449"/>
      <c r="G6" s="449"/>
      <c r="H6" s="449"/>
      <c r="I6" s="449"/>
      <c r="J6" s="449"/>
    </row>
    <row r="7" spans="1:10" ht="18" customHeight="1">
      <c r="A7" s="252"/>
      <c r="B7" s="253"/>
      <c r="C7" s="253"/>
      <c r="D7" s="253"/>
      <c r="E7" s="253"/>
      <c r="F7" s="253"/>
      <c r="G7" s="253"/>
      <c r="H7" s="253"/>
      <c r="I7" s="253"/>
      <c r="J7" s="253"/>
    </row>
    <row r="8" spans="1:12" ht="18" customHeight="1">
      <c r="A8" s="305" t="s">
        <v>234</v>
      </c>
      <c r="B8" s="306"/>
      <c r="C8" s="306"/>
      <c r="D8" s="306"/>
      <c r="E8" s="307" t="s">
        <v>247</v>
      </c>
      <c r="F8" s="308"/>
      <c r="G8" s="308"/>
      <c r="H8" s="308"/>
      <c r="I8" s="308"/>
      <c r="J8" s="308"/>
      <c r="K8" s="308"/>
      <c r="L8" s="308"/>
    </row>
    <row r="9" spans="1:12" ht="39" customHeight="1">
      <c r="A9" s="305" t="s">
        <v>349</v>
      </c>
      <c r="B9" s="306"/>
      <c r="C9" s="306"/>
      <c r="D9" s="306"/>
      <c r="E9" s="307" t="s">
        <v>236</v>
      </c>
      <c r="F9" s="450"/>
      <c r="G9" s="450"/>
      <c r="H9" s="450"/>
      <c r="I9" s="450"/>
      <c r="J9" s="450"/>
      <c r="K9" s="155"/>
      <c r="L9" s="155"/>
    </row>
    <row r="10" spans="1:10" ht="10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26.25" customHeight="1">
      <c r="A11" s="451" t="s">
        <v>30</v>
      </c>
      <c r="B11" s="451"/>
      <c r="C11" s="337" t="s">
        <v>481</v>
      </c>
      <c r="D11" s="337" t="s">
        <v>482</v>
      </c>
      <c r="E11" s="337" t="s">
        <v>483</v>
      </c>
      <c r="F11" s="337"/>
      <c r="G11" s="337"/>
      <c r="H11" s="337"/>
      <c r="I11" s="337"/>
      <c r="J11" s="337"/>
    </row>
    <row r="12" spans="1:10" ht="19.5" customHeight="1">
      <c r="A12" s="451"/>
      <c r="B12" s="451"/>
      <c r="C12" s="337"/>
      <c r="D12" s="337"/>
      <c r="E12" s="337" t="s">
        <v>484</v>
      </c>
      <c r="F12" s="337" t="s">
        <v>274</v>
      </c>
      <c r="G12" s="337" t="s">
        <v>359</v>
      </c>
      <c r="H12" s="337" t="s">
        <v>360</v>
      </c>
      <c r="I12" s="337" t="s">
        <v>361</v>
      </c>
      <c r="J12" s="337" t="s">
        <v>278</v>
      </c>
    </row>
    <row r="13" spans="1:10" ht="14.25">
      <c r="A13" s="7" t="s">
        <v>40</v>
      </c>
      <c r="B13" s="7" t="s">
        <v>31</v>
      </c>
      <c r="C13" s="337"/>
      <c r="D13" s="337"/>
      <c r="E13" s="337"/>
      <c r="F13" s="337"/>
      <c r="G13" s="337"/>
      <c r="H13" s="337"/>
      <c r="I13" s="337"/>
      <c r="J13" s="337"/>
    </row>
    <row r="14" spans="1:10" ht="14.25">
      <c r="A14" s="440" t="s">
        <v>46</v>
      </c>
      <c r="B14" s="446"/>
      <c r="C14" s="443" t="s">
        <v>362</v>
      </c>
      <c r="D14" s="254" t="s">
        <v>485</v>
      </c>
      <c r="E14" s="255">
        <f aca="true" t="shared" si="0" ref="E14:J14">E15+E20+E21</f>
        <v>1380103.1279999998</v>
      </c>
      <c r="F14" s="255">
        <f t="shared" si="0"/>
        <v>400874.67000000004</v>
      </c>
      <c r="G14" s="255">
        <f t="shared" si="0"/>
        <v>445484.4579999999</v>
      </c>
      <c r="H14" s="255">
        <f t="shared" si="0"/>
        <v>291781.79999999993</v>
      </c>
      <c r="I14" s="255">
        <f t="shared" si="0"/>
        <v>77920.70000000001</v>
      </c>
      <c r="J14" s="255">
        <f t="shared" si="0"/>
        <v>164041.5</v>
      </c>
    </row>
    <row r="15" spans="1:10" ht="14.25">
      <c r="A15" s="441"/>
      <c r="B15" s="447"/>
      <c r="C15" s="444"/>
      <c r="D15" s="13" t="s">
        <v>486</v>
      </c>
      <c r="E15" s="256">
        <f>SUM(F15:J15)</f>
        <v>1377910.2979999997</v>
      </c>
      <c r="F15" s="256">
        <f>F17+F18+F19</f>
        <v>400640.44000000006</v>
      </c>
      <c r="G15" s="256">
        <f>G17+G18+G19</f>
        <v>443525.85799999995</v>
      </c>
      <c r="H15" s="256">
        <f>H17+H18+H19</f>
        <v>291781.79999999993</v>
      </c>
      <c r="I15" s="256">
        <f>I17+I18+I19</f>
        <v>77920.70000000001</v>
      </c>
      <c r="J15" s="256">
        <f>J17+J18+J19</f>
        <v>164041.5</v>
      </c>
    </row>
    <row r="16" spans="1:10" ht="14.25">
      <c r="A16" s="441"/>
      <c r="B16" s="447"/>
      <c r="C16" s="444"/>
      <c r="D16" s="257" t="s">
        <v>487</v>
      </c>
      <c r="E16" s="255"/>
      <c r="F16" s="256"/>
      <c r="G16" s="256"/>
      <c r="H16" s="256"/>
      <c r="I16" s="256"/>
      <c r="J16" s="256"/>
    </row>
    <row r="17" spans="1:10" ht="21">
      <c r="A17" s="441"/>
      <c r="B17" s="447"/>
      <c r="C17" s="444"/>
      <c r="D17" s="257" t="s">
        <v>488</v>
      </c>
      <c r="E17" s="256">
        <f>SUM(F17:J17)</f>
        <v>791466.1299999999</v>
      </c>
      <c r="F17" s="256">
        <f>F25+F33+F41+F49+F57+F65</f>
        <v>90635.03</v>
      </c>
      <c r="G17" s="256">
        <f>G25+G33+G41+G49+G57+G65</f>
        <v>170813.69999999998</v>
      </c>
      <c r="H17" s="256">
        <f>H25+H33+H41+H49+H57+H65</f>
        <v>290055.19999999995</v>
      </c>
      <c r="I17" s="256">
        <f>I25+I33+I41+I49+I57+I65</f>
        <v>76955.20000000001</v>
      </c>
      <c r="J17" s="256">
        <f>J25+J33+J41+J49+J57+J65</f>
        <v>163007</v>
      </c>
    </row>
    <row r="18" spans="1:10" ht="14.25">
      <c r="A18" s="441"/>
      <c r="B18" s="447"/>
      <c r="C18" s="444"/>
      <c r="D18" s="257" t="s">
        <v>489</v>
      </c>
      <c r="E18" s="256">
        <f>SUM(F18:J18)</f>
        <v>374918.338</v>
      </c>
      <c r="F18" s="256">
        <f aca="true" t="shared" si="1" ref="F18:J21">F26+F34+F42+F50+F58+F66</f>
        <v>189651.38</v>
      </c>
      <c r="G18" s="256">
        <f t="shared" si="1"/>
        <v>181540.358</v>
      </c>
      <c r="H18" s="256">
        <f t="shared" si="1"/>
        <v>1726.6</v>
      </c>
      <c r="I18" s="256">
        <f t="shared" si="1"/>
        <v>965.5</v>
      </c>
      <c r="J18" s="256">
        <f>J26+J34+J42+J50+J58+J66</f>
        <v>1034.5</v>
      </c>
    </row>
    <row r="19" spans="1:10" ht="14.25">
      <c r="A19" s="441"/>
      <c r="B19" s="447"/>
      <c r="C19" s="444"/>
      <c r="D19" s="257" t="s">
        <v>490</v>
      </c>
      <c r="E19" s="256">
        <f>SUM(F19:J19)</f>
        <v>211525.83000000002</v>
      </c>
      <c r="F19" s="256">
        <f t="shared" si="1"/>
        <v>120354.03</v>
      </c>
      <c r="G19" s="256">
        <f t="shared" si="1"/>
        <v>91171.8</v>
      </c>
      <c r="H19" s="256">
        <f t="shared" si="1"/>
        <v>0</v>
      </c>
      <c r="I19" s="256">
        <f t="shared" si="1"/>
        <v>0</v>
      </c>
      <c r="J19" s="256">
        <f>J27+J35+J43+J51+J59+J67</f>
        <v>0</v>
      </c>
    </row>
    <row r="20" spans="1:10" s="41" customFormat="1" ht="35.25" customHeight="1">
      <c r="A20" s="441"/>
      <c r="B20" s="447"/>
      <c r="C20" s="444"/>
      <c r="D20" s="257" t="s">
        <v>491</v>
      </c>
      <c r="E20" s="256">
        <f>SUM(F20:J20)</f>
        <v>0</v>
      </c>
      <c r="F20" s="256">
        <f>F28+F36+F44+F52+F60+F68</f>
        <v>0</v>
      </c>
      <c r="G20" s="256">
        <f t="shared" si="1"/>
        <v>0</v>
      </c>
      <c r="H20" s="256">
        <f t="shared" si="1"/>
        <v>0</v>
      </c>
      <c r="I20" s="256">
        <f t="shared" si="1"/>
        <v>0</v>
      </c>
      <c r="J20" s="256">
        <f t="shared" si="1"/>
        <v>0</v>
      </c>
    </row>
    <row r="21" spans="1:10" ht="14.25">
      <c r="A21" s="441"/>
      <c r="B21" s="447"/>
      <c r="C21" s="444"/>
      <c r="D21" s="13" t="s">
        <v>492</v>
      </c>
      <c r="E21" s="256">
        <f>SUM(F21:J21)</f>
        <v>2192.83</v>
      </c>
      <c r="F21" s="256">
        <f t="shared" si="1"/>
        <v>234.23</v>
      </c>
      <c r="G21" s="256">
        <f>G29+G37+G45+G53+G61+G69</f>
        <v>1958.6</v>
      </c>
      <c r="H21" s="256">
        <f t="shared" si="1"/>
        <v>0</v>
      </c>
      <c r="I21" s="256">
        <f t="shared" si="1"/>
        <v>0</v>
      </c>
      <c r="J21" s="256">
        <f>J29+J37+J45+J53+J61+J69</f>
        <v>0</v>
      </c>
    </row>
    <row r="22" spans="1:10" ht="22.5" customHeight="1">
      <c r="A22" s="440" t="s">
        <v>46</v>
      </c>
      <c r="B22" s="440" t="s">
        <v>6</v>
      </c>
      <c r="C22" s="443" t="s">
        <v>366</v>
      </c>
      <c r="D22" s="254" t="s">
        <v>485</v>
      </c>
      <c r="E22" s="255">
        <f>E23+E28+E29</f>
        <v>4285.450000000001</v>
      </c>
      <c r="F22" s="255">
        <f>F23</f>
        <v>775.65</v>
      </c>
      <c r="G22" s="255">
        <f>G23</f>
        <v>4480</v>
      </c>
      <c r="H22" s="255">
        <f>H23</f>
        <v>0</v>
      </c>
      <c r="I22" s="255">
        <f>I23</f>
        <v>0</v>
      </c>
      <c r="J22" s="255">
        <f>J23</f>
        <v>0</v>
      </c>
    </row>
    <row r="23" spans="1:10" ht="14.25">
      <c r="A23" s="441"/>
      <c r="B23" s="441"/>
      <c r="C23" s="444"/>
      <c r="D23" s="13" t="s">
        <v>486</v>
      </c>
      <c r="E23" s="256">
        <f>E25+E26</f>
        <v>4285.450000000001</v>
      </c>
      <c r="F23" s="256">
        <f>F25+F26</f>
        <v>775.65</v>
      </c>
      <c r="G23" s="256">
        <f>G25+G26</f>
        <v>4480</v>
      </c>
      <c r="H23" s="256">
        <f>H25</f>
        <v>0</v>
      </c>
      <c r="I23" s="256">
        <f>I25</f>
        <v>0</v>
      </c>
      <c r="J23" s="256">
        <f>J25</f>
        <v>0</v>
      </c>
    </row>
    <row r="24" spans="1:10" ht="14.25">
      <c r="A24" s="441"/>
      <c r="B24" s="441"/>
      <c r="C24" s="444"/>
      <c r="D24" s="257" t="s">
        <v>487</v>
      </c>
      <c r="E24" s="256"/>
      <c r="F24" s="256"/>
      <c r="G24" s="256"/>
      <c r="H24" s="256"/>
      <c r="I24" s="256"/>
      <c r="J24" s="256"/>
    </row>
    <row r="25" spans="1:10" ht="21">
      <c r="A25" s="441"/>
      <c r="B25" s="441"/>
      <c r="C25" s="444"/>
      <c r="D25" s="257" t="s">
        <v>488</v>
      </c>
      <c r="E25" s="256">
        <f>SUM(F25:J25)</f>
        <v>3987.5600000000004</v>
      </c>
      <c r="F25" s="256">
        <v>477.76</v>
      </c>
      <c r="G25" s="256">
        <f>4480-G26</f>
        <v>3509.8</v>
      </c>
      <c r="H25" s="256">
        <v>0</v>
      </c>
      <c r="I25" s="256">
        <v>0</v>
      </c>
      <c r="J25" s="256">
        <v>0</v>
      </c>
    </row>
    <row r="26" spans="1:10" ht="14.25">
      <c r="A26" s="441"/>
      <c r="B26" s="441"/>
      <c r="C26" s="444"/>
      <c r="D26" s="257" t="s">
        <v>489</v>
      </c>
      <c r="E26" s="256">
        <f>F26</f>
        <v>297.89</v>
      </c>
      <c r="F26" s="256">
        <v>297.89</v>
      </c>
      <c r="G26" s="256">
        <v>970.2</v>
      </c>
      <c r="H26" s="256">
        <v>0</v>
      </c>
      <c r="I26" s="256">
        <v>0</v>
      </c>
      <c r="J26" s="256">
        <v>0</v>
      </c>
    </row>
    <row r="27" spans="1:10" ht="14.25">
      <c r="A27" s="441"/>
      <c r="B27" s="441"/>
      <c r="C27" s="444"/>
      <c r="D27" s="257" t="s">
        <v>490</v>
      </c>
      <c r="E27" s="256"/>
      <c r="F27" s="256"/>
      <c r="G27" s="256"/>
      <c r="H27" s="256"/>
      <c r="I27" s="256"/>
      <c r="J27" s="256"/>
    </row>
    <row r="28" spans="1:10" ht="32.25">
      <c r="A28" s="441"/>
      <c r="B28" s="441"/>
      <c r="C28" s="444"/>
      <c r="D28" s="257" t="s">
        <v>491</v>
      </c>
      <c r="E28" s="256"/>
      <c r="F28" s="256"/>
      <c r="G28" s="256"/>
      <c r="H28" s="256"/>
      <c r="I28" s="256"/>
      <c r="J28" s="256"/>
    </row>
    <row r="29" spans="1:10" ht="14.25">
      <c r="A29" s="442"/>
      <c r="B29" s="442"/>
      <c r="C29" s="445"/>
      <c r="D29" s="13" t="s">
        <v>492</v>
      </c>
      <c r="E29" s="256"/>
      <c r="F29" s="256"/>
      <c r="G29" s="256"/>
      <c r="H29" s="256"/>
      <c r="I29" s="256"/>
      <c r="J29" s="256"/>
    </row>
    <row r="30" spans="1:15" ht="20.25" customHeight="1">
      <c r="A30" s="426" t="s">
        <v>46</v>
      </c>
      <c r="B30" s="426" t="s">
        <v>29</v>
      </c>
      <c r="C30" s="439" t="s">
        <v>373</v>
      </c>
      <c r="D30" s="254" t="s">
        <v>485</v>
      </c>
      <c r="E30" s="255">
        <f aca="true" t="shared" si="2" ref="E30:J30">E31+E36+E37</f>
        <v>195769.71</v>
      </c>
      <c r="F30" s="255">
        <f t="shared" si="2"/>
        <v>80292.70999999999</v>
      </c>
      <c r="G30" s="258">
        <f>G31+G36+G37</f>
        <v>90777.20000000001</v>
      </c>
      <c r="H30" s="255">
        <f t="shared" si="2"/>
        <v>7645.3</v>
      </c>
      <c r="I30" s="255">
        <f t="shared" si="2"/>
        <v>7734.2</v>
      </c>
      <c r="J30" s="255">
        <f t="shared" si="2"/>
        <v>9320.3</v>
      </c>
      <c r="K30" s="259"/>
      <c r="L30" s="259"/>
      <c r="M30" s="259"/>
      <c r="N30" s="259"/>
      <c r="O30" s="259"/>
    </row>
    <row r="31" spans="1:15" ht="14.25">
      <c r="A31" s="426"/>
      <c r="B31" s="426"/>
      <c r="C31" s="439"/>
      <c r="D31" s="13" t="s">
        <v>486</v>
      </c>
      <c r="E31" s="260">
        <f aca="true" t="shared" si="3" ref="E31:J31">E33+E34+E35</f>
        <v>195769.71</v>
      </c>
      <c r="F31" s="260">
        <f t="shared" si="3"/>
        <v>80292.70999999999</v>
      </c>
      <c r="G31" s="260">
        <f t="shared" si="3"/>
        <v>90777.20000000001</v>
      </c>
      <c r="H31" s="260">
        <f t="shared" si="3"/>
        <v>7645.3</v>
      </c>
      <c r="I31" s="260">
        <f t="shared" si="3"/>
        <v>7734.2</v>
      </c>
      <c r="J31" s="260">
        <f t="shared" si="3"/>
        <v>9320.3</v>
      </c>
      <c r="K31" s="259"/>
      <c r="L31" s="259"/>
      <c r="M31" s="259"/>
      <c r="N31" s="259"/>
      <c r="O31" s="259"/>
    </row>
    <row r="32" spans="1:15" ht="14.25">
      <c r="A32" s="426"/>
      <c r="B32" s="426"/>
      <c r="C32" s="439"/>
      <c r="D32" s="257" t="s">
        <v>487</v>
      </c>
      <c r="E32" s="256"/>
      <c r="F32" s="260"/>
      <c r="G32" s="260"/>
      <c r="H32" s="260"/>
      <c r="I32" s="260"/>
      <c r="J32" s="261"/>
      <c r="K32" s="259"/>
      <c r="L32" s="259"/>
      <c r="M32" s="259"/>
      <c r="N32" s="259"/>
      <c r="O32" s="259"/>
    </row>
    <row r="33" spans="1:15" ht="28.5" customHeight="1">
      <c r="A33" s="426"/>
      <c r="B33" s="426"/>
      <c r="C33" s="439"/>
      <c r="D33" s="257" t="s">
        <v>488</v>
      </c>
      <c r="E33" s="256">
        <f>SUM(F33:J33)</f>
        <v>59930.41</v>
      </c>
      <c r="F33" s="260">
        <v>10914.51</v>
      </c>
      <c r="G33" s="260">
        <f>'[1]5'!N29+'[1]5'!N32+'[1]5'!N33+'[1]5'!N35+'[1]5'!N36+'[1]5'!N37+'[1]5'!N39+'[1]5'!N43+'[1]5'!N44</f>
        <v>26308.5</v>
      </c>
      <c r="H33" s="260">
        <f>7645.3-H34</f>
        <v>7051.8</v>
      </c>
      <c r="I33" s="260">
        <f>7734.2-I34</f>
        <v>7051.8</v>
      </c>
      <c r="J33" s="260">
        <f>9320.3-J34</f>
        <v>8603.8</v>
      </c>
      <c r="K33" s="259"/>
      <c r="L33" s="259"/>
      <c r="M33" s="259"/>
      <c r="N33" s="259"/>
      <c r="O33" s="259"/>
    </row>
    <row r="34" spans="1:15" ht="14.25">
      <c r="A34" s="426"/>
      <c r="B34" s="426"/>
      <c r="C34" s="439"/>
      <c r="D34" s="257" t="s">
        <v>489</v>
      </c>
      <c r="E34" s="256">
        <f>SUM(F34:J34)</f>
        <v>135839.3</v>
      </c>
      <c r="F34" s="260">
        <v>69378.2</v>
      </c>
      <c r="G34" s="260">
        <f>'[1]5'!N30+'[1]5'!N31+'[1]5'!N41+'[1]5'!N42+'[1]5'!N40</f>
        <v>64468.700000000004</v>
      </c>
      <c r="H34" s="260">
        <v>593.5</v>
      </c>
      <c r="I34" s="260">
        <v>682.4</v>
      </c>
      <c r="J34" s="260">
        <v>716.5</v>
      </c>
      <c r="K34" s="259"/>
      <c r="L34" s="259"/>
      <c r="M34" s="259"/>
      <c r="N34" s="259"/>
      <c r="O34" s="259"/>
    </row>
    <row r="35" spans="1:15" ht="24.75" customHeight="1">
      <c r="A35" s="426"/>
      <c r="B35" s="426"/>
      <c r="C35" s="439"/>
      <c r="D35" s="257" t="s">
        <v>490</v>
      </c>
      <c r="E35" s="256">
        <f>SUM(F35:J35)</f>
        <v>0</v>
      </c>
      <c r="F35" s="262">
        <v>0</v>
      </c>
      <c r="G35" s="262">
        <v>0</v>
      </c>
      <c r="H35" s="262">
        <v>0</v>
      </c>
      <c r="I35" s="262">
        <v>0</v>
      </c>
      <c r="J35" s="262">
        <v>0</v>
      </c>
      <c r="K35" s="259"/>
      <c r="L35" s="259"/>
      <c r="M35" s="259"/>
      <c r="N35" s="259"/>
      <c r="O35" s="259"/>
    </row>
    <row r="36" spans="1:10" ht="32.25">
      <c r="A36" s="426"/>
      <c r="B36" s="426"/>
      <c r="C36" s="439"/>
      <c r="D36" s="257" t="s">
        <v>491</v>
      </c>
      <c r="E36" s="256"/>
      <c r="F36" s="260"/>
      <c r="G36" s="260"/>
      <c r="H36" s="260"/>
      <c r="I36" s="260"/>
      <c r="J36" s="260"/>
    </row>
    <row r="37" spans="1:10" ht="14.25">
      <c r="A37" s="426"/>
      <c r="B37" s="426"/>
      <c r="C37" s="439"/>
      <c r="D37" s="13" t="s">
        <v>492</v>
      </c>
      <c r="E37" s="256"/>
      <c r="F37" s="260"/>
      <c r="G37" s="260"/>
      <c r="H37" s="260"/>
      <c r="I37" s="260"/>
      <c r="J37" s="260"/>
    </row>
    <row r="38" spans="1:10" ht="24.75" customHeight="1">
      <c r="A38" s="436" t="s">
        <v>46</v>
      </c>
      <c r="B38" s="436" t="s">
        <v>42</v>
      </c>
      <c r="C38" s="437" t="s">
        <v>389</v>
      </c>
      <c r="D38" s="254" t="s">
        <v>485</v>
      </c>
      <c r="E38" s="263">
        <f>SUM(F38:J38)</f>
        <v>152639.132</v>
      </c>
      <c r="F38" s="264">
        <f>F39+F44+F45</f>
        <v>61509.42</v>
      </c>
      <c r="G38" s="264">
        <f>G39+G44+G45</f>
        <v>67797.412</v>
      </c>
      <c r="H38" s="264">
        <f>H39+H44+H45</f>
        <v>4304.1</v>
      </c>
      <c r="I38" s="264">
        <f>I39+I44+I45</f>
        <v>3454.1</v>
      </c>
      <c r="J38" s="264">
        <f>J39+J44+J45</f>
        <v>15574.1</v>
      </c>
    </row>
    <row r="39" spans="1:10" ht="24.75" customHeight="1">
      <c r="A39" s="436"/>
      <c r="B39" s="436"/>
      <c r="C39" s="438"/>
      <c r="D39" s="13" t="s">
        <v>486</v>
      </c>
      <c r="E39" s="256">
        <f>SUM(F39:J39)</f>
        <v>152639.132</v>
      </c>
      <c r="F39" s="265">
        <f>F41+F42+F43</f>
        <v>61509.42</v>
      </c>
      <c r="G39" s="265">
        <f>G41+G42+G43</f>
        <v>67797.412</v>
      </c>
      <c r="H39" s="265">
        <f>H41+H42+H43</f>
        <v>4304.1</v>
      </c>
      <c r="I39" s="265">
        <f>I41+I42+I43</f>
        <v>3454.1</v>
      </c>
      <c r="J39" s="265">
        <f>J41+J42+J43</f>
        <v>15574.1</v>
      </c>
    </row>
    <row r="40" spans="1:10" ht="14.25">
      <c r="A40" s="436"/>
      <c r="B40" s="436"/>
      <c r="C40" s="438"/>
      <c r="D40" s="257" t="s">
        <v>487</v>
      </c>
      <c r="E40" s="256"/>
      <c r="F40" s="265"/>
      <c r="G40" s="265"/>
      <c r="H40" s="265"/>
      <c r="I40" s="265"/>
      <c r="J40" s="265"/>
    </row>
    <row r="41" spans="1:10" ht="21">
      <c r="A41" s="436"/>
      <c r="B41" s="436"/>
      <c r="C41" s="438"/>
      <c r="D41" s="257" t="s">
        <v>488</v>
      </c>
      <c r="E41" s="256">
        <f>SUM(F41:J41)</f>
        <v>39205.049999999996</v>
      </c>
      <c r="F41" s="265">
        <v>1219.25</v>
      </c>
      <c r="G41" s="265">
        <f>'[1]5'!N55+'[1]5'!N58+'[1]5'!N59+'[1]5'!N64+'[1]5'!N67+'[1]5'!N70+'[1]5'!N79+'[1]5'!N76</f>
        <v>15603.5</v>
      </c>
      <c r="H41" s="265">
        <f>4304.1-H42</f>
        <v>3404.1000000000004</v>
      </c>
      <c r="I41" s="265">
        <f>3454.1-I42</f>
        <v>3404.1</v>
      </c>
      <c r="J41" s="265">
        <v>15574.1</v>
      </c>
    </row>
    <row r="42" spans="1:10" ht="14.25">
      <c r="A42" s="436"/>
      <c r="B42" s="436"/>
      <c r="C42" s="438"/>
      <c r="D42" s="257" t="s">
        <v>489</v>
      </c>
      <c r="E42" s="256">
        <f>SUM(F42:J42)</f>
        <v>113434.082</v>
      </c>
      <c r="F42" s="265">
        <v>60290.17</v>
      </c>
      <c r="G42" s="265">
        <f>'[1]5'!N57+'[1]5'!N60+'[1]5'!N75+'[1]5'!N77+'[1]5'!N78</f>
        <v>52193.912</v>
      </c>
      <c r="H42" s="265">
        <v>900</v>
      </c>
      <c r="I42" s="265">
        <v>50</v>
      </c>
      <c r="J42" s="265"/>
    </row>
    <row r="43" spans="1:10" ht="14.25">
      <c r="A43" s="436"/>
      <c r="B43" s="436"/>
      <c r="C43" s="438"/>
      <c r="D43" s="257" t="s">
        <v>490</v>
      </c>
      <c r="E43" s="262">
        <f>F43+G43+H43+I43+J43</f>
        <v>0</v>
      </c>
      <c r="F43" s="265"/>
      <c r="G43" s="265"/>
      <c r="H43" s="265"/>
      <c r="I43" s="265"/>
      <c r="J43" s="265"/>
    </row>
    <row r="44" spans="1:10" ht="32.25">
      <c r="A44" s="436"/>
      <c r="B44" s="436"/>
      <c r="C44" s="438"/>
      <c r="D44" s="257" t="s">
        <v>491</v>
      </c>
      <c r="E44" s="256">
        <f>SUM(F44:J44)</f>
        <v>0</v>
      </c>
      <c r="F44" s="265">
        <v>0</v>
      </c>
      <c r="G44" s="265">
        <v>0</v>
      </c>
      <c r="H44" s="265">
        <v>0</v>
      </c>
      <c r="I44" s="265">
        <v>0</v>
      </c>
      <c r="J44" s="265">
        <v>0</v>
      </c>
    </row>
    <row r="45" spans="1:10" ht="14.25">
      <c r="A45" s="436"/>
      <c r="B45" s="436"/>
      <c r="C45" s="438"/>
      <c r="D45" s="13" t="s">
        <v>492</v>
      </c>
      <c r="E45" s="256"/>
      <c r="F45" s="265"/>
      <c r="G45" s="265"/>
      <c r="H45" s="265"/>
      <c r="I45" s="265"/>
      <c r="J45" s="265"/>
    </row>
    <row r="46" spans="1:10" s="267" customFormat="1" ht="15.75" customHeight="1">
      <c r="A46" s="426" t="s">
        <v>46</v>
      </c>
      <c r="B46" s="426" t="s">
        <v>7</v>
      </c>
      <c r="C46" s="439" t="s">
        <v>422</v>
      </c>
      <c r="D46" s="254" t="s">
        <v>485</v>
      </c>
      <c r="E46" s="263">
        <f aca="true" t="shared" si="4" ref="E46:J46">E47+E52+E53</f>
        <v>239946.216</v>
      </c>
      <c r="F46" s="266">
        <f t="shared" si="4"/>
        <v>44643.67</v>
      </c>
      <c r="G46" s="266">
        <f>G47</f>
        <v>64270.545999999995</v>
      </c>
      <c r="H46" s="266">
        <f t="shared" si="4"/>
        <v>37917</v>
      </c>
      <c r="I46" s="266">
        <f t="shared" si="4"/>
        <v>37917</v>
      </c>
      <c r="J46" s="266">
        <f t="shared" si="4"/>
        <v>53239.4</v>
      </c>
    </row>
    <row r="47" spans="1:10" s="267" customFormat="1" ht="11.25">
      <c r="A47" s="426"/>
      <c r="B47" s="426"/>
      <c r="C47" s="439"/>
      <c r="D47" s="13" t="s">
        <v>486</v>
      </c>
      <c r="E47" s="260">
        <f aca="true" t="shared" si="5" ref="E47:J47">E49+E50+E51</f>
        <v>237753.386</v>
      </c>
      <c r="F47" s="268">
        <f t="shared" si="5"/>
        <v>44409.439999999995</v>
      </c>
      <c r="G47" s="268">
        <f t="shared" si="5"/>
        <v>64270.545999999995</v>
      </c>
      <c r="H47" s="268">
        <f t="shared" si="5"/>
        <v>37917</v>
      </c>
      <c r="I47" s="268">
        <f t="shared" si="5"/>
        <v>37917</v>
      </c>
      <c r="J47" s="268">
        <f t="shared" si="5"/>
        <v>53239.4</v>
      </c>
    </row>
    <row r="48" spans="1:10" s="267" customFormat="1" ht="11.25">
      <c r="A48" s="426"/>
      <c r="B48" s="426"/>
      <c r="C48" s="439"/>
      <c r="D48" s="257" t="s">
        <v>487</v>
      </c>
      <c r="E48" s="256"/>
      <c r="F48" s="268"/>
      <c r="G48" s="268"/>
      <c r="H48" s="268"/>
      <c r="I48" s="268"/>
      <c r="J48" s="268"/>
    </row>
    <row r="49" spans="1:10" s="267" customFormat="1" ht="21">
      <c r="A49" s="426"/>
      <c r="B49" s="426"/>
      <c r="C49" s="439"/>
      <c r="D49" s="257" t="s">
        <v>488</v>
      </c>
      <c r="E49" s="256">
        <f aca="true" t="shared" si="6" ref="E49:E54">SUM(F49:J49)</f>
        <v>223500.52</v>
      </c>
      <c r="F49" s="269">
        <v>43483.02</v>
      </c>
      <c r="G49" s="269">
        <f>'[1]5'!N82+'[1]5'!N83+'[1]5'!N84+'[1]5'!N85++'[1]5'!N87+'[1]5'!N88+'[1]5'!N89+'[1]5'!N90+'[1]5'!N91+'[1]5'!N92+'[1]5'!N93+'[1]5'!N94+'[1]5'!N95+'[1]5'!N96+'[1]5'!N97+'[1]5'!N99+'[1]5'!N101+'[1]5'!N102+'[1]5'!N103+'[1]5'!N104+'[1]5'!N105+'[1]5'!N106+'[1]5'!N107+'[1]5'!N109+'[1]5'!N110</f>
        <v>51728.299999999996</v>
      </c>
      <c r="H49" s="269">
        <f>37917-H50</f>
        <v>37683.9</v>
      </c>
      <c r="I49" s="269">
        <f>37917-I50</f>
        <v>37683.9</v>
      </c>
      <c r="J49" s="269">
        <f>53239.4-J50</f>
        <v>52921.4</v>
      </c>
    </row>
    <row r="50" spans="1:10" s="267" customFormat="1" ht="11.25">
      <c r="A50" s="426"/>
      <c r="B50" s="426"/>
      <c r="C50" s="439"/>
      <c r="D50" s="257" t="s">
        <v>489</v>
      </c>
      <c r="E50" s="256">
        <f t="shared" si="6"/>
        <v>14252.866</v>
      </c>
      <c r="F50" s="268">
        <v>926.42</v>
      </c>
      <c r="G50" s="268">
        <f>'[1]5'!N86+'[1]5'!N100+'[1]5'!N108+'[1]5'!N98</f>
        <v>12542.246</v>
      </c>
      <c r="H50" s="268">
        <v>233.1</v>
      </c>
      <c r="I50" s="268">
        <v>233.1</v>
      </c>
      <c r="J50" s="268">
        <v>318</v>
      </c>
    </row>
    <row r="51" spans="1:10" s="267" customFormat="1" ht="11.25">
      <c r="A51" s="426"/>
      <c r="B51" s="426"/>
      <c r="C51" s="439"/>
      <c r="D51" s="257" t="s">
        <v>490</v>
      </c>
      <c r="E51" s="256">
        <f t="shared" si="6"/>
        <v>0</v>
      </c>
      <c r="F51" s="269"/>
      <c r="G51" s="269"/>
      <c r="H51" s="269"/>
      <c r="I51" s="260"/>
      <c r="J51" s="260"/>
    </row>
    <row r="52" spans="1:10" s="267" customFormat="1" ht="32.25">
      <c r="A52" s="426"/>
      <c r="B52" s="426"/>
      <c r="C52" s="439"/>
      <c r="D52" s="257" t="s">
        <v>491</v>
      </c>
      <c r="E52" s="256">
        <f t="shared" si="6"/>
        <v>0</v>
      </c>
      <c r="F52" s="268"/>
      <c r="G52" s="268"/>
      <c r="H52" s="268"/>
      <c r="I52" s="268"/>
      <c r="J52" s="268"/>
    </row>
    <row r="53" spans="1:10" s="267" customFormat="1" ht="11.25">
      <c r="A53" s="426"/>
      <c r="B53" s="426"/>
      <c r="C53" s="439"/>
      <c r="D53" s="13" t="s">
        <v>492</v>
      </c>
      <c r="E53" s="256">
        <f t="shared" si="6"/>
        <v>2192.83</v>
      </c>
      <c r="F53" s="268">
        <v>234.23</v>
      </c>
      <c r="G53" s="268">
        <v>1958.6</v>
      </c>
      <c r="H53" s="268"/>
      <c r="I53" s="268"/>
      <c r="J53" s="268"/>
    </row>
    <row r="54" spans="1:10" s="267" customFormat="1" ht="15" customHeight="1">
      <c r="A54" s="426" t="s">
        <v>46</v>
      </c>
      <c r="B54" s="426" t="s">
        <v>52</v>
      </c>
      <c r="C54" s="427" t="str">
        <f>'[2]5'!$F$120</f>
        <v>Развитие транспортной системы (организация транспортного обслуживания населения, развитие дорожного хозяйства)</v>
      </c>
      <c r="D54" s="254" t="s">
        <v>485</v>
      </c>
      <c r="E54" s="263">
        <f t="shared" si="6"/>
        <v>746787.74</v>
      </c>
      <c r="F54" s="264">
        <f>F55+F60+F61</f>
        <v>204093.84</v>
      </c>
      <c r="G54" s="264">
        <f>G55+G60+G61</f>
        <v>209635.3</v>
      </c>
      <c r="H54" s="264">
        <f>H55+H60+H61</f>
        <v>234184.3</v>
      </c>
      <c r="I54" s="264">
        <f>I55+I60+I61</f>
        <v>21084.3</v>
      </c>
      <c r="J54" s="264">
        <f>J55+J60+J61</f>
        <v>77790</v>
      </c>
    </row>
    <row r="55" spans="1:10" s="267" customFormat="1" ht="15" customHeight="1">
      <c r="A55" s="426"/>
      <c r="B55" s="426"/>
      <c r="C55" s="428"/>
      <c r="D55" s="13" t="s">
        <v>486</v>
      </c>
      <c r="E55" s="256">
        <f aca="true" t="shared" si="7" ref="E55:J55">E57+E58+E59</f>
        <v>746787.74</v>
      </c>
      <c r="F55" s="270">
        <f t="shared" si="7"/>
        <v>204093.84</v>
      </c>
      <c r="G55" s="270">
        <f t="shared" si="7"/>
        <v>209635.3</v>
      </c>
      <c r="H55" s="270">
        <f t="shared" si="7"/>
        <v>234184.3</v>
      </c>
      <c r="I55" s="270">
        <f t="shared" si="7"/>
        <v>21084.3</v>
      </c>
      <c r="J55" s="270">
        <f t="shared" si="7"/>
        <v>77790</v>
      </c>
    </row>
    <row r="56" spans="1:10" s="267" customFormat="1" ht="15" customHeight="1">
      <c r="A56" s="426"/>
      <c r="B56" s="426"/>
      <c r="C56" s="428"/>
      <c r="D56" s="257" t="s">
        <v>487</v>
      </c>
      <c r="E56" s="256"/>
      <c r="F56" s="265"/>
      <c r="G56" s="265"/>
      <c r="H56" s="265"/>
      <c r="I56" s="265"/>
      <c r="J56" s="265"/>
    </row>
    <row r="57" spans="1:10" s="267" customFormat="1" ht="23.25" customHeight="1">
      <c r="A57" s="426"/>
      <c r="B57" s="426"/>
      <c r="C57" s="428"/>
      <c r="D57" s="257" t="s">
        <v>488</v>
      </c>
      <c r="E57" s="256">
        <f>SUM(F57:J57)</f>
        <v>425137.91</v>
      </c>
      <c r="F57" s="271">
        <v>24981.11</v>
      </c>
      <c r="G57" s="271">
        <f>'[1]5'!N119+'[1]5'!N122+'[1]5'!N123+'[1]5'!N124+'[1]5'!N125+'[1]5'!N128+'[1]5'!N130+'[1]5'!N133+'[1]5'!N134+'[1]5'!N135</f>
        <v>67098.2</v>
      </c>
      <c r="H57" s="271">
        <f>21084.3-H58+150000+63100</f>
        <v>234184.3</v>
      </c>
      <c r="I57" s="271">
        <f>21084.3-I58</f>
        <v>21084.3</v>
      </c>
      <c r="J57" s="272">
        <v>77790</v>
      </c>
    </row>
    <row r="58" spans="1:10" s="267" customFormat="1" ht="15" customHeight="1">
      <c r="A58" s="426"/>
      <c r="B58" s="426"/>
      <c r="C58" s="428"/>
      <c r="D58" s="257" t="s">
        <v>489</v>
      </c>
      <c r="E58" s="256">
        <f>SUM(F58:J58)</f>
        <v>110124</v>
      </c>
      <c r="F58" s="272">
        <v>58758.7</v>
      </c>
      <c r="G58" s="272">
        <f>'[1]5'!N127+'[1]5'!N117</f>
        <v>51365.3</v>
      </c>
      <c r="H58" s="272">
        <v>0</v>
      </c>
      <c r="I58" s="272">
        <v>0</v>
      </c>
      <c r="J58" s="272">
        <v>0</v>
      </c>
    </row>
    <row r="59" spans="1:10" s="267" customFormat="1" ht="15" customHeight="1">
      <c r="A59" s="426"/>
      <c r="B59" s="426"/>
      <c r="C59" s="428"/>
      <c r="D59" s="257" t="s">
        <v>490</v>
      </c>
      <c r="E59" s="256">
        <f>SUM(F59:J59)</f>
        <v>211525.83000000002</v>
      </c>
      <c r="F59" s="270">
        <v>120354.03</v>
      </c>
      <c r="G59" s="273">
        <f>'[1]5'!N132</f>
        <v>91171.8</v>
      </c>
      <c r="H59" s="270"/>
      <c r="I59" s="270"/>
      <c r="J59" s="270"/>
    </row>
    <row r="60" spans="1:10" s="267" customFormat="1" ht="35.25" customHeight="1">
      <c r="A60" s="426"/>
      <c r="B60" s="426"/>
      <c r="C60" s="428"/>
      <c r="D60" s="257" t="s">
        <v>491</v>
      </c>
      <c r="E60" s="256">
        <f>SUM(F60:J60)</f>
        <v>0</v>
      </c>
      <c r="F60" s="270">
        <v>0</v>
      </c>
      <c r="G60" s="270">
        <v>0</v>
      </c>
      <c r="H60" s="270">
        <v>0</v>
      </c>
      <c r="I60" s="270">
        <v>0</v>
      </c>
      <c r="J60" s="270">
        <v>0</v>
      </c>
    </row>
    <row r="61" spans="1:10" ht="19.5" customHeight="1">
      <c r="A61" s="426"/>
      <c r="B61" s="426"/>
      <c r="C61" s="428"/>
      <c r="D61" s="13" t="s">
        <v>492</v>
      </c>
      <c r="E61" s="256"/>
      <c r="F61" s="274"/>
      <c r="G61" s="274"/>
      <c r="H61" s="274"/>
      <c r="I61" s="274"/>
      <c r="J61" s="274"/>
    </row>
    <row r="62" spans="1:10" ht="14.25">
      <c r="A62" s="429" t="s">
        <v>46</v>
      </c>
      <c r="B62" s="429" t="s">
        <v>53</v>
      </c>
      <c r="C62" s="433" t="s">
        <v>474</v>
      </c>
      <c r="D62" s="254" t="s">
        <v>485</v>
      </c>
      <c r="E62" s="275">
        <f>SUM(F62:J62)</f>
        <v>39704.67999999999</v>
      </c>
      <c r="F62" s="276">
        <f>F63</f>
        <v>9559.38</v>
      </c>
      <c r="G62" s="276">
        <f>G63</f>
        <v>6565.400000000001</v>
      </c>
      <c r="H62" s="276">
        <f>H63</f>
        <v>7731.1</v>
      </c>
      <c r="I62" s="276">
        <f>I63</f>
        <v>7731.1</v>
      </c>
      <c r="J62" s="276">
        <f>J63</f>
        <v>8117.7</v>
      </c>
    </row>
    <row r="63" spans="1:10" ht="14.25">
      <c r="A63" s="430"/>
      <c r="B63" s="430"/>
      <c r="C63" s="434"/>
      <c r="D63" s="13" t="s">
        <v>486</v>
      </c>
      <c r="E63" s="256">
        <f>SUM(F63:J63)</f>
        <v>39704.67999999999</v>
      </c>
      <c r="F63" s="271">
        <f>F65+F66</f>
        <v>9559.38</v>
      </c>
      <c r="G63" s="271">
        <f>G65+G66</f>
        <v>6565.400000000001</v>
      </c>
      <c r="H63" s="271">
        <f>H65+H66</f>
        <v>7731.1</v>
      </c>
      <c r="I63" s="271">
        <f>I65+I66</f>
        <v>7731.1</v>
      </c>
      <c r="J63" s="271">
        <f>J65+J66</f>
        <v>8117.7</v>
      </c>
    </row>
    <row r="64" spans="1:10" ht="14.25">
      <c r="A64" s="430"/>
      <c r="B64" s="430"/>
      <c r="C64" s="434"/>
      <c r="D64" s="257" t="s">
        <v>487</v>
      </c>
      <c r="E64" s="256"/>
      <c r="F64" s="271"/>
      <c r="G64" s="271"/>
      <c r="H64" s="271"/>
      <c r="I64" s="271"/>
      <c r="J64" s="271"/>
    </row>
    <row r="65" spans="1:10" ht="21">
      <c r="A65" s="430"/>
      <c r="B65" s="430"/>
      <c r="C65" s="435"/>
      <c r="D65" s="257" t="s">
        <v>488</v>
      </c>
      <c r="E65" s="256">
        <f>SUM(F65:J65)</f>
        <v>39704.67999999999</v>
      </c>
      <c r="F65" s="271">
        <v>9559.38</v>
      </c>
      <c r="G65" s="271">
        <f>'[1]5'!N136</f>
        <v>6565.400000000001</v>
      </c>
      <c r="H65" s="271">
        <v>7731.1</v>
      </c>
      <c r="I65" s="271">
        <v>7731.1</v>
      </c>
      <c r="J65" s="262">
        <v>8117.7</v>
      </c>
    </row>
    <row r="66" spans="1:10" ht="14.25">
      <c r="A66" s="430"/>
      <c r="B66" s="430"/>
      <c r="C66" s="435"/>
      <c r="D66" s="257" t="s">
        <v>489</v>
      </c>
      <c r="E66" s="256"/>
      <c r="F66" s="277"/>
      <c r="G66" s="277"/>
      <c r="H66" s="277"/>
      <c r="I66" s="277"/>
      <c r="J66" s="277"/>
    </row>
    <row r="67" spans="1:10" ht="14.25">
      <c r="A67" s="431"/>
      <c r="B67" s="431"/>
      <c r="C67" s="431"/>
      <c r="D67" s="257" t="s">
        <v>493</v>
      </c>
      <c r="E67" s="278"/>
      <c r="F67" s="278"/>
      <c r="G67" s="278"/>
      <c r="H67" s="278"/>
      <c r="I67" s="278"/>
      <c r="J67" s="278"/>
    </row>
    <row r="68" spans="1:10" ht="32.25">
      <c r="A68" s="431"/>
      <c r="B68" s="431"/>
      <c r="C68" s="431"/>
      <c r="D68" s="257" t="s">
        <v>491</v>
      </c>
      <c r="E68" s="278"/>
      <c r="F68" s="278"/>
      <c r="G68" s="278"/>
      <c r="H68" s="278"/>
      <c r="I68" s="278"/>
      <c r="J68" s="278"/>
    </row>
    <row r="69" spans="1:11" ht="18">
      <c r="A69" s="432"/>
      <c r="B69" s="432"/>
      <c r="C69" s="432"/>
      <c r="D69" s="13" t="s">
        <v>492</v>
      </c>
      <c r="E69" s="278"/>
      <c r="F69" s="278"/>
      <c r="G69" s="278"/>
      <c r="H69" s="278"/>
      <c r="I69" s="278"/>
      <c r="J69" s="278"/>
      <c r="K69" s="279"/>
    </row>
    <row r="70" ht="14.25">
      <c r="J70" s="151" t="s">
        <v>497</v>
      </c>
    </row>
  </sheetData>
  <sheetProtection/>
  <mergeCells count="36">
    <mergeCell ref="A6:J6"/>
    <mergeCell ref="A8:D8"/>
    <mergeCell ref="E8:L8"/>
    <mergeCell ref="A9:D9"/>
    <mergeCell ref="E9:J9"/>
    <mergeCell ref="A11:B12"/>
    <mergeCell ref="C11:C13"/>
    <mergeCell ref="D11:D13"/>
    <mergeCell ref="E11:J11"/>
    <mergeCell ref="E12:E13"/>
    <mergeCell ref="F12:F13"/>
    <mergeCell ref="G12:G13"/>
    <mergeCell ref="H12:H13"/>
    <mergeCell ref="I12:I13"/>
    <mergeCell ref="J12:J13"/>
    <mergeCell ref="A14:A21"/>
    <mergeCell ref="B14:B21"/>
    <mergeCell ref="C14:C21"/>
    <mergeCell ref="A22:A29"/>
    <mergeCell ref="B22:B29"/>
    <mergeCell ref="C22:C29"/>
    <mergeCell ref="A30:A37"/>
    <mergeCell ref="B30:B37"/>
    <mergeCell ref="C30:C37"/>
    <mergeCell ref="A38:A45"/>
    <mergeCell ref="B38:B45"/>
    <mergeCell ref="C38:C45"/>
    <mergeCell ref="A46:A53"/>
    <mergeCell ref="B46:B53"/>
    <mergeCell ref="C46:C53"/>
    <mergeCell ref="A54:A61"/>
    <mergeCell ref="B54:B61"/>
    <mergeCell ref="C54:C61"/>
    <mergeCell ref="A62:A69"/>
    <mergeCell ref="B62:B69"/>
    <mergeCell ref="C62:C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2014-06-18T05:09:01Z</cp:lastPrinted>
  <dcterms:created xsi:type="dcterms:W3CDTF">2006-09-28T05:33:49Z</dcterms:created>
  <dcterms:modified xsi:type="dcterms:W3CDTF">2021-10-29T10:46:12Z</dcterms:modified>
  <cp:category/>
  <cp:version/>
  <cp:contentType/>
  <cp:contentStatus/>
</cp:coreProperties>
</file>